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75" yWindow="915" windowWidth="7620" windowHeight="1545" firstSheet="1" activeTab="8"/>
  </bookViews>
  <sheets>
    <sheet name="ФОТ" sheetId="2" state="hidden" r:id="rId1"/>
    <sheet name="приложение 1" sheetId="4" r:id="rId2"/>
    <sheet name="приложение 2" sheetId="5" r:id="rId3"/>
    <sheet name="приложение 3" sheetId="6" state="hidden" r:id="rId4"/>
    <sheet name="приложение 4" sheetId="7" r:id="rId5"/>
    <sheet name="приложение 5" sheetId="8" state="hidden" r:id="rId6"/>
    <sheet name="приложение 6" sheetId="9" state="hidden" r:id="rId7"/>
    <sheet name="ФОТ АУП" sheetId="12" state="hidden" r:id="rId8"/>
    <sheet name="Приложение 7" sheetId="13" r:id="rId9"/>
  </sheets>
  <calcPr calcId="125725"/>
</workbook>
</file>

<file path=xl/calcChain.xml><?xml version="1.0" encoding="utf-8"?>
<calcChain xmlns="http://schemas.openxmlformats.org/spreadsheetml/2006/main">
  <c r="D19" i="5"/>
  <c r="E34" i="4"/>
  <c r="E33"/>
  <c r="E32"/>
  <c r="E31"/>
  <c r="E30"/>
  <c r="E22"/>
  <c r="E21"/>
  <c r="E20"/>
  <c r="E19"/>
  <c r="E18" s="1"/>
  <c r="D18"/>
  <c r="E17"/>
  <c r="E16"/>
  <c r="E15"/>
  <c r="E14"/>
  <c r="E13"/>
  <c r="E12"/>
  <c r="C95" i="9"/>
  <c r="C96"/>
  <c r="D83"/>
  <c r="D80"/>
  <c r="H80"/>
  <c r="G80"/>
  <c r="F80"/>
  <c r="E80"/>
  <c r="D75"/>
  <c r="D62"/>
  <c r="I55"/>
  <c r="D45"/>
  <c r="I44"/>
  <c r="H44"/>
  <c r="G44"/>
  <c r="F44"/>
  <c r="E44"/>
  <c r="D44"/>
  <c r="I43"/>
  <c r="I84"/>
  <c r="H43"/>
  <c r="H84"/>
  <c r="G43"/>
  <c r="G84"/>
  <c r="F43"/>
  <c r="F84"/>
  <c r="E43"/>
  <c r="E84"/>
  <c r="D43"/>
  <c r="K109" i="8"/>
  <c r="F106"/>
  <c r="E106"/>
  <c r="K103"/>
  <c r="J103"/>
  <c r="I103"/>
  <c r="K99"/>
  <c r="J99"/>
  <c r="I99"/>
  <c r="H97"/>
  <c r="H96"/>
  <c r="F95"/>
  <c r="F96"/>
  <c r="E95"/>
  <c r="E96"/>
  <c r="D95"/>
  <c r="D96"/>
  <c r="H95"/>
  <c r="H94"/>
  <c r="H93"/>
  <c r="H92"/>
  <c r="K91"/>
  <c r="J91"/>
  <c r="I91"/>
  <c r="H91"/>
  <c r="K90"/>
  <c r="J90"/>
  <c r="I90"/>
  <c r="H90"/>
  <c r="H89"/>
  <c r="H88"/>
  <c r="H87"/>
  <c r="H86"/>
  <c r="K85"/>
  <c r="J85"/>
  <c r="I85"/>
  <c r="H85"/>
  <c r="H84"/>
  <c r="H83"/>
  <c r="J82"/>
  <c r="I82"/>
  <c r="H82"/>
  <c r="H81"/>
  <c r="H80"/>
  <c r="K79"/>
  <c r="J79"/>
  <c r="I79"/>
  <c r="H79"/>
  <c r="H78"/>
  <c r="H77"/>
  <c r="H76"/>
  <c r="H75"/>
  <c r="J74"/>
  <c r="I74"/>
  <c r="H74"/>
  <c r="H73"/>
  <c r="H72"/>
  <c r="H71"/>
  <c r="H70"/>
  <c r="H69"/>
  <c r="H68"/>
  <c r="H67"/>
  <c r="H66"/>
  <c r="H65"/>
  <c r="H64"/>
  <c r="H63"/>
  <c r="H62"/>
  <c r="J61"/>
  <c r="I61"/>
  <c r="H61"/>
  <c r="H60"/>
  <c r="H59"/>
  <c r="H58"/>
  <c r="H57"/>
  <c r="H56"/>
  <c r="H55"/>
  <c r="K54"/>
  <c r="J54"/>
  <c r="I54"/>
  <c r="H54"/>
  <c r="H53"/>
  <c r="H52"/>
  <c r="H51"/>
  <c r="H50"/>
  <c r="K49"/>
  <c r="K53"/>
  <c r="K42"/>
  <c r="J49"/>
  <c r="J53"/>
  <c r="I49"/>
  <c r="I53"/>
  <c r="I42"/>
  <c r="H49"/>
  <c r="H48"/>
  <c r="H47"/>
  <c r="H46"/>
  <c r="H45"/>
  <c r="J44"/>
  <c r="I44"/>
  <c r="H44"/>
  <c r="K43"/>
  <c r="J43"/>
  <c r="I43"/>
  <c r="H43"/>
  <c r="H42"/>
  <c r="H41"/>
  <c r="H40"/>
  <c r="H39"/>
  <c r="H38"/>
  <c r="H37"/>
  <c r="H36"/>
  <c r="H35"/>
  <c r="K34"/>
  <c r="K38"/>
  <c r="K33"/>
  <c r="J34"/>
  <c r="J38"/>
  <c r="J33"/>
  <c r="I34"/>
  <c r="I38"/>
  <c r="I33"/>
  <c r="H34"/>
  <c r="H33"/>
  <c r="H32"/>
  <c r="H31"/>
  <c r="H30"/>
  <c r="H29"/>
  <c r="H28"/>
  <c r="H27"/>
  <c r="H26"/>
  <c r="K25"/>
  <c r="K30"/>
  <c r="J25"/>
  <c r="J30"/>
  <c r="I25"/>
  <c r="I30"/>
  <c r="H25"/>
  <c r="H24"/>
  <c r="H23"/>
  <c r="H22"/>
  <c r="K21"/>
  <c r="K11"/>
  <c r="J21"/>
  <c r="I21"/>
  <c r="I11"/>
  <c r="H21"/>
  <c r="H20"/>
  <c r="H19"/>
  <c r="H18"/>
  <c r="H17"/>
  <c r="H16"/>
  <c r="K15"/>
  <c r="J15"/>
  <c r="I15"/>
  <c r="H15"/>
  <c r="K14"/>
  <c r="J14"/>
  <c r="I14"/>
  <c r="H14"/>
  <c r="K13"/>
  <c r="J13"/>
  <c r="I13"/>
  <c r="H13"/>
  <c r="K12"/>
  <c r="J12"/>
  <c r="I12"/>
  <c r="H12"/>
  <c r="J11"/>
  <c r="H11"/>
  <c r="H10"/>
  <c r="A14" i="7"/>
  <c r="A15" s="1"/>
  <c r="A16" s="1"/>
  <c r="E15" i="6"/>
  <c r="E14"/>
  <c r="E13"/>
  <c r="E12"/>
  <c r="E11"/>
  <c r="E10"/>
  <c r="E16"/>
  <c r="E18" i="5"/>
  <c r="E17"/>
  <c r="E16"/>
  <c r="E15"/>
  <c r="E14"/>
  <c r="E13"/>
  <c r="C19"/>
  <c r="J9" i="8"/>
  <c r="I9"/>
  <c r="I83"/>
  <c r="I92"/>
  <c r="K9"/>
  <c r="K83"/>
  <c r="J42"/>
  <c r="D84" i="9"/>
  <c r="I84" i="8"/>
  <c r="K92"/>
  <c r="K84"/>
  <c r="D93" i="9"/>
  <c r="D95"/>
  <c r="D96"/>
  <c r="D85"/>
  <c r="F93"/>
  <c r="F95"/>
  <c r="F96"/>
  <c r="F85"/>
  <c r="H93"/>
  <c r="H95"/>
  <c r="H96"/>
  <c r="H85"/>
  <c r="E93"/>
  <c r="E95"/>
  <c r="E96"/>
  <c r="E85"/>
  <c r="G93"/>
  <c r="G95"/>
  <c r="G96"/>
  <c r="G85"/>
  <c r="I93"/>
  <c r="I95"/>
  <c r="I96"/>
  <c r="I98"/>
  <c r="I85"/>
  <c r="E12" i="5"/>
  <c r="I29" i="8"/>
  <c r="K29"/>
  <c r="I37"/>
  <c r="K37"/>
  <c r="I52"/>
  <c r="K52"/>
  <c r="J29"/>
  <c r="J37"/>
  <c r="J52"/>
  <c r="J83"/>
  <c r="K111"/>
  <c r="K105"/>
  <c r="K94"/>
  <c r="K95"/>
  <c r="I105"/>
  <c r="I94"/>
  <c r="I95"/>
  <c r="I97"/>
  <c r="J92"/>
  <c r="J84"/>
  <c r="M19" i="12"/>
  <c r="I12"/>
  <c r="I14"/>
  <c r="K14"/>
  <c r="L14"/>
  <c r="M14"/>
  <c r="I16"/>
  <c r="H11"/>
  <c r="I11"/>
  <c r="K11"/>
  <c r="L11"/>
  <c r="M11"/>
  <c r="H12"/>
  <c r="H13"/>
  <c r="H14"/>
  <c r="H15"/>
  <c r="I15"/>
  <c r="H16"/>
  <c r="H10"/>
  <c r="I10"/>
  <c r="C17"/>
  <c r="K16"/>
  <c r="L16"/>
  <c r="M16"/>
  <c r="K13"/>
  <c r="L13"/>
  <c r="M13"/>
  <c r="J105" i="8"/>
  <c r="J94"/>
  <c r="J95"/>
  <c r="K15" i="12"/>
  <c r="L15"/>
  <c r="M15"/>
  <c r="K12"/>
  <c r="L12"/>
  <c r="M12"/>
  <c r="I13"/>
  <c r="K10"/>
  <c r="K17"/>
  <c r="J97" i="8"/>
  <c r="K97"/>
  <c r="L10" i="12"/>
  <c r="M10"/>
  <c r="M17"/>
  <c r="M20"/>
  <c r="U22" i="2"/>
  <c r="P22"/>
  <c r="P23"/>
  <c r="K22"/>
  <c r="T5"/>
  <c r="T6"/>
  <c r="T7"/>
  <c r="T8"/>
  <c r="T9"/>
  <c r="T10"/>
  <c r="T11"/>
  <c r="T12"/>
  <c r="T13"/>
  <c r="T14"/>
  <c r="T15"/>
  <c r="T16"/>
  <c r="T17"/>
  <c r="T18"/>
  <c r="T19"/>
  <c r="T20"/>
  <c r="T21"/>
  <c r="O5"/>
  <c r="O6"/>
  <c r="O7"/>
  <c r="O8"/>
  <c r="O9"/>
  <c r="O10"/>
  <c r="O11"/>
  <c r="O12"/>
  <c r="O13"/>
  <c r="O14"/>
  <c r="O15"/>
  <c r="O16"/>
  <c r="O17"/>
  <c r="O18"/>
  <c r="O19"/>
  <c r="O20"/>
  <c r="O21"/>
  <c r="J5"/>
  <c r="J6"/>
  <c r="J7"/>
  <c r="J8"/>
  <c r="J9"/>
  <c r="J10"/>
  <c r="J11"/>
  <c r="J12"/>
  <c r="J13"/>
  <c r="J14"/>
  <c r="J15"/>
  <c r="J16"/>
  <c r="J17"/>
  <c r="J18"/>
  <c r="J19"/>
  <c r="J20"/>
  <c r="J21"/>
  <c r="F5"/>
  <c r="F6"/>
  <c r="F7"/>
  <c r="F8"/>
  <c r="F9"/>
  <c r="F10"/>
  <c r="F11"/>
  <c r="F12"/>
  <c r="F13"/>
  <c r="F14"/>
  <c r="F15"/>
  <c r="F16"/>
  <c r="F17"/>
  <c r="F18"/>
  <c r="F19"/>
  <c r="F20"/>
  <c r="F21"/>
  <c r="D5"/>
  <c r="D6"/>
  <c r="D7"/>
  <c r="D8"/>
  <c r="D9"/>
  <c r="D10"/>
  <c r="D11"/>
  <c r="D12"/>
  <c r="D13"/>
  <c r="D14"/>
  <c r="D15"/>
  <c r="D16"/>
  <c r="D17"/>
  <c r="D18"/>
  <c r="D19"/>
  <c r="D20"/>
  <c r="D21"/>
  <c r="A5"/>
  <c r="A6"/>
  <c r="A7"/>
  <c r="U23"/>
  <c r="E5"/>
  <c r="E6"/>
  <c r="E7"/>
  <c r="E8"/>
  <c r="E9"/>
  <c r="E10"/>
  <c r="E11"/>
  <c r="E12"/>
  <c r="E13"/>
  <c r="E14"/>
  <c r="E15"/>
  <c r="E16"/>
  <c r="E17"/>
  <c r="E18"/>
  <c r="E19"/>
  <c r="E20"/>
  <c r="E21"/>
  <c r="G4"/>
  <c r="H4"/>
  <c r="L4"/>
  <c r="G5"/>
  <c r="H5"/>
  <c r="L5"/>
  <c r="A8"/>
  <c r="G7"/>
  <c r="H7"/>
  <c r="L7"/>
  <c r="K23"/>
  <c r="M7"/>
  <c r="R7"/>
  <c r="Q7"/>
  <c r="V7"/>
  <c r="W7"/>
  <c r="M5"/>
  <c r="R5"/>
  <c r="W5"/>
  <c r="Q5"/>
  <c r="V5"/>
  <c r="G6"/>
  <c r="H6"/>
  <c r="L6"/>
  <c r="M4"/>
  <c r="Q4"/>
  <c r="V4"/>
  <c r="G8"/>
  <c r="H8"/>
  <c r="L8"/>
  <c r="A9"/>
  <c r="R4"/>
  <c r="M6"/>
  <c r="R6"/>
  <c r="Q6"/>
  <c r="V6"/>
  <c r="W6"/>
  <c r="M8"/>
  <c r="R8"/>
  <c r="W8"/>
  <c r="Q8"/>
  <c r="V8"/>
  <c r="A10"/>
  <c r="G9"/>
  <c r="H9"/>
  <c r="L9"/>
  <c r="W4"/>
  <c r="M9"/>
  <c r="R9"/>
  <c r="Q9"/>
  <c r="V9"/>
  <c r="W9"/>
  <c r="A11"/>
  <c r="G10"/>
  <c r="H10"/>
  <c r="L10"/>
  <c r="M10"/>
  <c r="R10"/>
  <c r="Q10"/>
  <c r="V10"/>
  <c r="W10"/>
  <c r="A12"/>
  <c r="G11"/>
  <c r="H11"/>
  <c r="G12"/>
  <c r="H12"/>
  <c r="L12"/>
  <c r="A13"/>
  <c r="L11"/>
  <c r="M11"/>
  <c r="Q11"/>
  <c r="V11"/>
  <c r="M12"/>
  <c r="R12"/>
  <c r="W12"/>
  <c r="Q12"/>
  <c r="V12"/>
  <c r="A14"/>
  <c r="G13"/>
  <c r="H13"/>
  <c r="L13"/>
  <c r="R11"/>
  <c r="M13"/>
  <c r="R13"/>
  <c r="W13"/>
  <c r="Q13"/>
  <c r="V13"/>
  <c r="W11"/>
  <c r="G14"/>
  <c r="H14"/>
  <c r="L14"/>
  <c r="A15"/>
  <c r="M14"/>
  <c r="R14"/>
  <c r="W14"/>
  <c r="Q14"/>
  <c r="V14"/>
  <c r="A16"/>
  <c r="G15"/>
  <c r="H15"/>
  <c r="L15"/>
  <c r="M15"/>
  <c r="R15"/>
  <c r="W15"/>
  <c r="Q15"/>
  <c r="V15"/>
  <c r="G16"/>
  <c r="H16"/>
  <c r="L16"/>
  <c r="A17"/>
  <c r="M16"/>
  <c r="R16"/>
  <c r="W16"/>
  <c r="Q16"/>
  <c r="V16"/>
  <c r="A18"/>
  <c r="G17"/>
  <c r="H17"/>
  <c r="L17"/>
  <c r="M17"/>
  <c r="R17"/>
  <c r="W17"/>
  <c r="Q17"/>
  <c r="V17"/>
  <c r="G18"/>
  <c r="H18"/>
  <c r="L18"/>
  <c r="A19"/>
  <c r="M18"/>
  <c r="R18"/>
  <c r="W18"/>
  <c r="Q18"/>
  <c r="V18"/>
  <c r="A20"/>
  <c r="G19"/>
  <c r="H19"/>
  <c r="L19"/>
  <c r="M19"/>
  <c r="R19"/>
  <c r="W19"/>
  <c r="Q19"/>
  <c r="V19"/>
  <c r="G20"/>
  <c r="H20"/>
  <c r="L20"/>
  <c r="A21"/>
  <c r="G21"/>
  <c r="H21"/>
  <c r="L21"/>
  <c r="M20"/>
  <c r="R20"/>
  <c r="W20"/>
  <c r="Q20"/>
  <c r="V20"/>
  <c r="M21"/>
  <c r="Q21"/>
  <c r="V21"/>
  <c r="R21"/>
  <c r="M22"/>
  <c r="R22"/>
  <c r="W22"/>
  <c r="W21"/>
  <c r="E19" i="5" l="1"/>
</calcChain>
</file>

<file path=xl/sharedStrings.xml><?xml version="1.0" encoding="utf-8"?>
<sst xmlns="http://schemas.openxmlformats.org/spreadsheetml/2006/main" count="561" uniqueCount="316">
  <si>
    <t>Наименование показателей</t>
  </si>
  <si>
    <t>Производственные расходы</t>
  </si>
  <si>
    <t>1.1.</t>
  </si>
  <si>
    <t xml:space="preserve"> на приобретение сырья, материалов, химреагентов и их хранение</t>
  </si>
  <si>
    <t>1.2.</t>
  </si>
  <si>
    <t>на энергетические ресурсы, в том числе</t>
  </si>
  <si>
    <t>1.2.1.</t>
  </si>
  <si>
    <t xml:space="preserve">электроэнергия </t>
  </si>
  <si>
    <t>1.2.1.1.</t>
  </si>
  <si>
    <t>объем энергии, тыс кВт.час</t>
  </si>
  <si>
    <t>тариф энергии, ру/кВт.час</t>
  </si>
  <si>
    <t>1.2.1.2.</t>
  </si>
  <si>
    <t>1.2.2.</t>
  </si>
  <si>
    <t>топливо для производственных нужд</t>
  </si>
  <si>
    <t>1.2.3.</t>
  </si>
  <si>
    <t>тепловую энергию и теплоноситель</t>
  </si>
  <si>
    <t>1.2.4.</t>
  </si>
  <si>
    <t>1.2.4.1.</t>
  </si>
  <si>
    <t>объем покупной воды, тыс. м3</t>
  </si>
  <si>
    <t>1.2.4.2.</t>
  </si>
  <si>
    <t>тариф покупной воды, руб/м3</t>
  </si>
  <si>
    <t>1.3.</t>
  </si>
  <si>
    <t>на оплата услуг сторонних организаций по  эксплуатации систем</t>
  </si>
  <si>
    <t>1.4.</t>
  </si>
  <si>
    <t xml:space="preserve"> на оплату труда основного производственного  персонала</t>
  </si>
  <si>
    <t>1.4.1.</t>
  </si>
  <si>
    <t>численность персонала, чел.</t>
  </si>
  <si>
    <t>ставка рабочего 1 разряда</t>
  </si>
  <si>
    <t>средний разряд</t>
  </si>
  <si>
    <t>среднемесячная заработная плата, руб.</t>
  </si>
  <si>
    <t>1.5.</t>
  </si>
  <si>
    <t>на отчисления на социальные нужды</t>
  </si>
  <si>
    <t>процент отчислений</t>
  </si>
  <si>
    <t>1.6.</t>
  </si>
  <si>
    <t>на оплату процентов по займам и кредитам, не учитываемые при определении налогооблагаемой базы налога на прибыль</t>
  </si>
  <si>
    <t>1.7.</t>
  </si>
  <si>
    <t>общехозяйственные (цеховые) расходы</t>
  </si>
  <si>
    <t xml:space="preserve"> на оплату труда цехового  персонала</t>
  </si>
  <si>
    <t>1.7.3.</t>
  </si>
  <si>
    <t>на охрану труда и технику безопасности</t>
  </si>
  <si>
    <t>1.7.4.</t>
  </si>
  <si>
    <t>на проведение медосмотров</t>
  </si>
  <si>
    <t>1.8.</t>
  </si>
  <si>
    <t>прочие производственые расходы, включая расходы на эксплуатацию  безхозяйных объектов централизованных систем</t>
  </si>
  <si>
    <t>2.</t>
  </si>
  <si>
    <t>Ремонтные расходы</t>
  </si>
  <si>
    <t>2.1.</t>
  </si>
  <si>
    <t xml:space="preserve"> на текущий ремонт централизованных систем </t>
  </si>
  <si>
    <t>2.1.1.</t>
  </si>
  <si>
    <t xml:space="preserve"> на приобретение сырья и материалов, используемых для проведения ремонтных работ</t>
  </si>
  <si>
    <t>2.1.2.</t>
  </si>
  <si>
    <t>2.1.3.</t>
  </si>
  <si>
    <t>на оплата услуг сторонних организаций по  ремонтам</t>
  </si>
  <si>
    <t>2.1.4.</t>
  </si>
  <si>
    <t>на проведение аварийно-восстановительных работ</t>
  </si>
  <si>
    <t>2.2.</t>
  </si>
  <si>
    <t>на капитальный ремонт</t>
  </si>
  <si>
    <t>2.3.</t>
  </si>
  <si>
    <t xml:space="preserve"> на оплату труда ремонтного персонала</t>
  </si>
  <si>
    <t>2.3.1.</t>
  </si>
  <si>
    <t>численность ремонтного персонала, чел.</t>
  </si>
  <si>
    <t>2.3.2.</t>
  </si>
  <si>
    <t>2.3.3.</t>
  </si>
  <si>
    <t>2.4.</t>
  </si>
  <si>
    <t>3.</t>
  </si>
  <si>
    <t>Административные (общеэксплуатационные) расходы</t>
  </si>
  <si>
    <t>3.1.</t>
  </si>
  <si>
    <t>оплата услуг сторонних организаций (связь, охрана, аудит и др)</t>
  </si>
  <si>
    <t>3.2.</t>
  </si>
  <si>
    <t xml:space="preserve"> на оплату труда административно-управленческого персонала</t>
  </si>
  <si>
    <t>3.2.1.</t>
  </si>
  <si>
    <t>численность, чел.</t>
  </si>
  <si>
    <t>3.3.</t>
  </si>
  <si>
    <t>3.4.</t>
  </si>
  <si>
    <t>3.5.</t>
  </si>
  <si>
    <t>на уплату арендной  платы, лизинговых платежей</t>
  </si>
  <si>
    <t>3.7.</t>
  </si>
  <si>
    <t>на служебные командировки</t>
  </si>
  <si>
    <t>3.8.</t>
  </si>
  <si>
    <t>на страхование производственных объектов</t>
  </si>
  <si>
    <t>3.9.</t>
  </si>
  <si>
    <t>на обучение персонала</t>
  </si>
  <si>
    <t>3.10.</t>
  </si>
  <si>
    <t>на приобретение приборов и реагентов, используемых для анализа качества воды</t>
  </si>
  <si>
    <t>на осуществление производственного контроля качества воды</t>
  </si>
  <si>
    <t>на проведение технических обследований централизованных систем водоснабжения</t>
  </si>
  <si>
    <t>на уплату членских взносов в саморегулируемых организациях в сфере  водоснабжения</t>
  </si>
  <si>
    <t>прочие административные расходы (транспорт, канцтовары, офисная техника)</t>
  </si>
  <si>
    <t>4.</t>
  </si>
  <si>
    <t>Сбытовые расходы гарантирующих организаций</t>
  </si>
  <si>
    <t>4.1.</t>
  </si>
  <si>
    <t>на установку  и обслуживание приборов учета</t>
  </si>
  <si>
    <t>4.2.</t>
  </si>
  <si>
    <t xml:space="preserve"> на оплату труда сбытового персонала</t>
  </si>
  <si>
    <t>4.2.1.</t>
  </si>
  <si>
    <t>4.3.</t>
  </si>
  <si>
    <t>4.4.</t>
  </si>
  <si>
    <t>безнадежная дебиторская задолженность и резерв  для погашения сомнительных долгов</t>
  </si>
  <si>
    <t>5.</t>
  </si>
  <si>
    <t>Амортизация основных средств</t>
  </si>
  <si>
    <t xml:space="preserve">Арендная плата (лизинговые платежи, концессионная плата), в т.ч. </t>
  </si>
  <si>
    <t>арендная плата</t>
  </si>
  <si>
    <t>6.2.</t>
  </si>
  <si>
    <t>лизинговые платежи</t>
  </si>
  <si>
    <t>6.3.</t>
  </si>
  <si>
    <t xml:space="preserve"> концессионная плата</t>
  </si>
  <si>
    <t>7.</t>
  </si>
  <si>
    <t>Налоги и сборы, включаемые в себестоимость</t>
  </si>
  <si>
    <t>7.1.</t>
  </si>
  <si>
    <t>7.2.</t>
  </si>
  <si>
    <t>налог на воду</t>
  </si>
  <si>
    <t>налог на имущество</t>
  </si>
  <si>
    <t>Итого расходов</t>
  </si>
  <si>
    <t>Рентабельность, %</t>
  </si>
  <si>
    <t>Нормативная прибыль</t>
  </si>
  <si>
    <t>Проценты по займам и кредитам, привлекаемым на реализацию инвестиционной программы и пополнение оборотных средств</t>
  </si>
  <si>
    <t>Прибыль на капитальные вложения</t>
  </si>
  <si>
    <t>Прибыль на социальные нужды</t>
  </si>
  <si>
    <t>Прибыль на прочие цели</t>
  </si>
  <si>
    <t>Необходимая валовая выручка</t>
  </si>
  <si>
    <t>Объем реализации воды (стоков), тыс.м3</t>
  </si>
  <si>
    <t>Тариф, руб./м3</t>
  </si>
  <si>
    <t>Тариф  с НДС, руб./м3</t>
  </si>
  <si>
    <t>индекс роста, %</t>
  </si>
  <si>
    <t>ФОТ</t>
  </si>
  <si>
    <t>основной</t>
  </si>
  <si>
    <t>ремонтный</t>
  </si>
  <si>
    <t>цеховый</t>
  </si>
  <si>
    <t>тарифная ставка</t>
  </si>
  <si>
    <t>разряд</t>
  </si>
  <si>
    <t>тарифный коэффициент</t>
  </si>
  <si>
    <t>коэффициент особенностей работ</t>
  </si>
  <si>
    <t>доплаты</t>
  </si>
  <si>
    <t>северный и районный коэффициент</t>
  </si>
  <si>
    <t>месячный ФОТ</t>
  </si>
  <si>
    <t>годовой ФОТ</t>
  </si>
  <si>
    <t>разр.</t>
  </si>
  <si>
    <t>числ.</t>
  </si>
  <si>
    <t>фот на 1ч.</t>
  </si>
  <si>
    <t>фот</t>
  </si>
  <si>
    <t>№ п/п</t>
  </si>
  <si>
    <t>9.1.</t>
  </si>
  <si>
    <t>9.2.</t>
  </si>
  <si>
    <t>9.3.</t>
  </si>
  <si>
    <t>9.4.</t>
  </si>
  <si>
    <t>9.5.</t>
  </si>
  <si>
    <t>1.</t>
  </si>
  <si>
    <t>тыс. руб.</t>
  </si>
  <si>
    <t>Организация</t>
  </si>
  <si>
    <t>РЭК</t>
  </si>
  <si>
    <t>Величина расходов, не учтенных в тарифе</t>
  </si>
  <si>
    <t>в связи с недостаточностью документального и нормативного  обоснования</t>
  </si>
  <si>
    <t>в связи с уменьшением  срока реализации ПП до 6 месяцев</t>
  </si>
  <si>
    <t>1.4.2.</t>
  </si>
  <si>
    <t>1.4.3.</t>
  </si>
  <si>
    <t>1.4.4.</t>
  </si>
  <si>
    <t>1.5.1.</t>
  </si>
  <si>
    <t>6.</t>
  </si>
  <si>
    <t>плата за негативное воздействие</t>
  </si>
  <si>
    <t>Налоги и сборы всего, в т.ч</t>
  </si>
  <si>
    <t>9.5.1.</t>
  </si>
  <si>
    <t>налог на прибыль</t>
  </si>
  <si>
    <t xml:space="preserve">Наименование </t>
  </si>
  <si>
    <t>организация</t>
  </si>
  <si>
    <t>Средства на возврат займов и кредитов, проценты по займам и кредитам, привлекаемым на реализацию инвестиционной программы и пополнение оборотных средств</t>
  </si>
  <si>
    <t>Прибыль, облагаемая налогом</t>
  </si>
  <si>
    <t>6.1.</t>
  </si>
  <si>
    <t>Наименование показателя</t>
  </si>
  <si>
    <t>Единица измерения</t>
  </si>
  <si>
    <t>Коэффициент использования установленной мощности</t>
  </si>
  <si>
    <t>%</t>
  </si>
  <si>
    <t>чел.</t>
  </si>
  <si>
    <t xml:space="preserve">Количество часов предоставления услуг </t>
  </si>
  <si>
    <t>час.</t>
  </si>
  <si>
    <t>км</t>
  </si>
  <si>
    <t>Индекс потребительских цен</t>
  </si>
  <si>
    <t>Уровень                     отклонения (гр4-гр3)</t>
  </si>
  <si>
    <t xml:space="preserve"> энергия по  диапазону напряжения ВН (основное производство)</t>
  </si>
  <si>
    <t>на оплату специализированного транспорта</t>
  </si>
  <si>
    <t>3.11.</t>
  </si>
  <si>
    <t>Расчет экономически обоснованного тарифа на питьевую воду для</t>
  </si>
  <si>
    <t>Базовый период</t>
  </si>
  <si>
    <t>1.7.1.</t>
  </si>
  <si>
    <t>1.7.2.</t>
  </si>
  <si>
    <t>Приложение № 11 в</t>
  </si>
  <si>
    <t>Наименование профессии</t>
  </si>
  <si>
    <t>Численность, чел.</t>
  </si>
  <si>
    <t>Разряд (средний разряд)</t>
  </si>
  <si>
    <t>Межразрядный коэффициент</t>
  </si>
  <si>
    <t>должностной оклад</t>
  </si>
  <si>
    <t>Коэффициент особенностей работ</t>
  </si>
  <si>
    <t>Премия</t>
  </si>
  <si>
    <t>Районный  коэффициент, %</t>
  </si>
  <si>
    <t>Северный коэффициент, %</t>
  </si>
  <si>
    <t>Месячный ФОТ, тыс.руб. (гр.3*гр.5*гр.6*гр.7*гр.8*гр.9*гр.10)</t>
  </si>
  <si>
    <t>Итого месячный фонд</t>
  </si>
  <si>
    <t>Годовой ФОТ, тыс.руб. (гр.11*12 мес)</t>
  </si>
  <si>
    <t>Примечание</t>
  </si>
  <si>
    <t>директор</t>
  </si>
  <si>
    <t>глав. бухгалтер</t>
  </si>
  <si>
    <t>глав. инженер</t>
  </si>
  <si>
    <t>экономист</t>
  </si>
  <si>
    <t>бухгалтер-кассир</t>
  </si>
  <si>
    <t>Специалист по кадрам с обязанностями делопроизводителя</t>
  </si>
  <si>
    <t>ИТОГО:</t>
  </si>
  <si>
    <t>инженер-технолог</t>
  </si>
  <si>
    <t>Расчет затрат на оплату труда АУП на 14 месяцев</t>
  </si>
  <si>
    <t xml:space="preserve">Анализ основных технико – экономических показателей </t>
  </si>
  <si>
    <t>общества с ограниченной ответственностью «ГРАНИТ» 
(Курагинский район, рп. Курагино, ИНН 2423013565)</t>
  </si>
  <si>
    <t xml:space="preserve">организация      </t>
  </si>
  <si>
    <t xml:space="preserve">РЭК                                 </t>
  </si>
  <si>
    <t>шт</t>
  </si>
  <si>
    <t>Установленная мощность системы</t>
  </si>
  <si>
    <t>тыс.м3/сутки</t>
  </si>
  <si>
    <t>Фактическая мощность системы</t>
  </si>
  <si>
    <t>тыс.м3</t>
  </si>
  <si>
    <t>Расход электрической энергии</t>
  </si>
  <si>
    <t>тыс.кВтч</t>
  </si>
  <si>
    <t>кВтч/м3</t>
  </si>
  <si>
    <t>электроэнергию</t>
  </si>
  <si>
    <t>14.2.</t>
  </si>
  <si>
    <r>
      <t xml:space="preserve">теплоэнергию </t>
    </r>
    <r>
      <rPr>
        <sz val="12"/>
        <color indexed="10"/>
        <rFont val="Times New Roman"/>
        <family val="1"/>
        <charset val="204"/>
      </rPr>
      <t>(если есть затраты)</t>
    </r>
  </si>
  <si>
    <t>14.3.</t>
  </si>
  <si>
    <r>
      <t xml:space="preserve">воду </t>
    </r>
    <r>
      <rPr>
        <sz val="12"/>
        <color indexed="10"/>
        <rFont val="Times New Roman"/>
        <family val="1"/>
        <charset val="204"/>
      </rPr>
      <t>(если есть покупная вода)</t>
    </r>
  </si>
  <si>
    <t>ГСМ</t>
  </si>
  <si>
    <t>14.5.</t>
  </si>
  <si>
    <r>
      <t xml:space="preserve">уголь </t>
    </r>
    <r>
      <rPr>
        <sz val="12"/>
        <color indexed="10"/>
        <rFont val="Times New Roman"/>
        <family val="1"/>
        <charset val="204"/>
      </rPr>
      <t>(если есть)</t>
    </r>
  </si>
  <si>
    <t>Административные расходы</t>
  </si>
  <si>
    <t>Амортизация основных средств и нематериальных активов</t>
  </si>
  <si>
    <t>Расходы на арендную плату (лизинговые платежи, концессионная плата)</t>
  </si>
  <si>
    <t>Всего расходов</t>
  </si>
  <si>
    <t>Приложение № 3 к экспертному заключению по делу № 324-13в</t>
  </si>
  <si>
    <t xml:space="preserve">Величина прибыли, необходимой для эффективного функционирования                                                                                                   </t>
  </si>
  <si>
    <t xml:space="preserve">к экспертому </t>
  </si>
  <si>
    <t>2014год</t>
  </si>
  <si>
    <t>Налоги, сборы, платежи</t>
  </si>
  <si>
    <t xml:space="preserve">Целевые показатели деятельности </t>
  </si>
  <si>
    <t>Удельный расход электроэнергии:</t>
  </si>
  <si>
    <t>кВт*ч/м3</t>
  </si>
  <si>
    <t xml:space="preserve">Приложение № 5  к  экспертному заключению по делу № 188-13в
</t>
  </si>
  <si>
    <t>только к экспертному</t>
  </si>
  <si>
    <t>Сравнительный анализ динамики расходов и величины необходимой прибыли по                                                                   отношению к предыдущим периодам регулирования (питьевая вода)</t>
  </si>
  <si>
    <t>Федерального государственного унитарного предприятия "Горно-Химический комбинат"</t>
  </si>
  <si>
    <t>(г. Железногорск, ИНН 2452000401)</t>
  </si>
  <si>
    <t>Утверждено на 2012 год</t>
  </si>
  <si>
    <t>Утверждено                    на 2013 год</t>
  </si>
  <si>
    <t>Заключение                    на 2013 год</t>
  </si>
  <si>
    <t>Заключение                    на 2014 год</t>
  </si>
  <si>
    <t>Индекс  изменения к предыдущему периоду регулирования,%</t>
  </si>
  <si>
    <t>с 01.09.2013 по 30.12.2013 (4 месяца)</t>
  </si>
  <si>
    <t>с 01.01.2014 по 30.06.2014 (6 месяцев)</t>
  </si>
  <si>
    <t>с 01.07.2014 по 31.12.2014 (6 месяцев)</t>
  </si>
  <si>
    <t xml:space="preserve"> энергия по  диапазону напряжения ВН (на освещение и отопление)</t>
  </si>
  <si>
    <t>покупную питьевую  воду</t>
  </si>
  <si>
    <t>Тариф с НДС  на период с 01.07.2013 по 30.08.2013 г.</t>
  </si>
  <si>
    <t xml:space="preserve">Приложение № 6   к  экспертному заключению по делу № 188-13в
</t>
  </si>
  <si>
    <t>Период регулирования</t>
  </si>
  <si>
    <t>Исключить</t>
  </si>
  <si>
    <t>в том числе  с календарной  разбивкой</t>
  </si>
  <si>
    <t>Объем реализации стоков, тыс.м3</t>
  </si>
  <si>
    <t xml:space="preserve"> 2014 год</t>
  </si>
  <si>
    <t xml:space="preserve">общества с ограниченной ответственностью  
</t>
  </si>
  <si>
    <t>2014 год</t>
  </si>
  <si>
    <t>общества с ограниченной ответственностью 
(Курагинский район, рп. Курагино, ИНН 2423013565)</t>
  </si>
  <si>
    <t>Факт 2012 года</t>
  </si>
  <si>
    <t>План 2014 года</t>
  </si>
  <si>
    <t>Общая протяженность канализационных сетей</t>
  </si>
  <si>
    <t>Количество канализационных насосных станций</t>
  </si>
  <si>
    <t>Пропускная способность канализации</t>
  </si>
  <si>
    <t>Количество очистных сооружений</t>
  </si>
  <si>
    <t>Пропущено сточных вод всего:  в т.ч.</t>
  </si>
  <si>
    <t>7.1</t>
  </si>
  <si>
    <t>от населения</t>
  </si>
  <si>
    <t>7.2</t>
  </si>
  <si>
    <t>от собственного производства</t>
  </si>
  <si>
    <t>7.3</t>
  </si>
  <si>
    <t>от бюджетных организаций</t>
  </si>
  <si>
    <t>7.4</t>
  </si>
  <si>
    <t>от прочих потребителей</t>
  </si>
  <si>
    <t>Норматив технологических  затрат электрической энергии (удельный расход электрической энергии на 1 м3 сточных вод), в т.ч.:</t>
  </si>
  <si>
    <t>на перекачку сточных вод</t>
  </si>
  <si>
    <t>2</t>
  </si>
  <si>
    <t>Численность населения, получающего услугу водоотведения</t>
  </si>
  <si>
    <t>перекачка сточных вод</t>
  </si>
  <si>
    <t>очистка сточных вод</t>
  </si>
  <si>
    <t>Приложение № 1 к экспертному заключению по делу № 26-13в</t>
  </si>
  <si>
    <t xml:space="preserve">Приложение № 2 к экспертному заключению по делу № 26-13в </t>
  </si>
  <si>
    <t>"Жилищно-коммунальное хозяйство",</t>
  </si>
  <si>
    <t>Березовский район, село Зыково, ИНН 2404006033</t>
  </si>
  <si>
    <t>Налоги, включаемые в себестоимость продукции</t>
  </si>
  <si>
    <t>Приложение № 4 к экспертному заключению по делу № 26-13в</t>
  </si>
  <si>
    <t>Приложение № 7 к экспертному  заключению по делу 24-13-в</t>
  </si>
  <si>
    <t>общества с ограниченной ответственностью</t>
  </si>
  <si>
    <t>Показатель (группы потребителей)</t>
  </si>
  <si>
    <t>Тарифы</t>
  </si>
  <si>
    <t xml:space="preserve">с 01.01.2014 по 30.06.2014 </t>
  </si>
  <si>
    <t xml:space="preserve">с 01.07.2014 по 31.12.2014 </t>
  </si>
  <si>
    <t>Прочие потребители (тарифы указываются без НДС)</t>
  </si>
  <si>
    <t>руб./м3</t>
  </si>
  <si>
    <t>Население (тарифы указываются с учетом НДС)</t>
  </si>
  <si>
    <t>Примечание: тарифы установлены с учетом применения указанной организацией, осуществляющей регулируемую деятельность, упрощенной системы налогообложения.</t>
  </si>
  <si>
    <t xml:space="preserve">Тарифы на водоотведение для потребителей </t>
  </si>
  <si>
    <t>Водоотведение</t>
  </si>
  <si>
    <t>Индексы  роста цен на энергетические ресурсы</t>
  </si>
  <si>
    <t>8</t>
  </si>
  <si>
    <t>9</t>
  </si>
  <si>
    <t>10</t>
  </si>
  <si>
    <t>Объем сточных вод, пропускаемых через очистные сооружения</t>
  </si>
  <si>
    <t>(водоотведение)</t>
  </si>
  <si>
    <t xml:space="preserve">Расходы, учтенные и неучтенные при расчете тарифа  </t>
  </si>
  <si>
    <t xml:space="preserve">на водоотведение общества с ограниченной ответственностью
</t>
  </si>
  <si>
    <t>Объем сточных вод, передаваемых на очистку другим организациям</t>
  </si>
  <si>
    <t>11</t>
  </si>
  <si>
    <t>11.1.</t>
  </si>
  <si>
    <t xml:space="preserve">13.1. </t>
  </si>
  <si>
    <t>13.2.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</si>
</sst>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0.0"/>
    <numFmt numFmtId="166" formatCode="0.0000"/>
  </numFmts>
  <fonts count="25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"/>
      <family val="2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26"/>
      <color indexed="12"/>
      <name val="Arial"/>
      <family val="2"/>
      <charset val="204"/>
    </font>
    <font>
      <b/>
      <sz val="10"/>
      <color indexed="12"/>
      <name val="Times New Roman"/>
      <family val="1"/>
      <charset val="204"/>
    </font>
    <font>
      <b/>
      <sz val="10"/>
      <color rgb="FF3366FF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sz val="10"/>
      <color indexed="10"/>
      <name val="Arial"/>
      <family val="2"/>
      <charset val="204"/>
    </font>
    <font>
      <b/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8" fillId="0" borderId="0"/>
    <xf numFmtId="0" fontId="17" fillId="0" borderId="0"/>
    <xf numFmtId="0" fontId="17" fillId="0" borderId="0"/>
    <xf numFmtId="0" fontId="8" fillId="0" borderId="0"/>
    <xf numFmtId="0" fontId="22" fillId="0" borderId="0"/>
  </cellStyleXfs>
  <cellXfs count="240">
    <xf numFmtId="0" fontId="0" fillId="0" borderId="0" xfId="0"/>
    <xf numFmtId="0" fontId="3" fillId="0" borderId="0" xfId="0" applyFont="1"/>
    <xf numFmtId="2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6" fillId="0" borderId="0" xfId="0" applyFont="1"/>
    <xf numFmtId="0" fontId="4" fillId="0" borderId="1" xfId="0" applyFont="1" applyBorder="1" applyAlignment="1">
      <alignment horizontal="left" vertical="top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7" fillId="0" borderId="0" xfId="0" applyFont="1"/>
    <xf numFmtId="0" fontId="4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2" fontId="0" fillId="0" borderId="0" xfId="0" applyNumberFormat="1"/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10" fillId="0" borderId="0" xfId="0" applyFont="1" applyBorder="1"/>
    <xf numFmtId="0" fontId="1" fillId="0" borderId="0" xfId="0" applyFont="1" applyBorder="1"/>
    <xf numFmtId="0" fontId="1" fillId="0" borderId="11" xfId="0" applyFont="1" applyBorder="1"/>
    <xf numFmtId="0" fontId="11" fillId="0" borderId="0" xfId="0" applyFont="1"/>
    <xf numFmtId="0" fontId="0" fillId="0" borderId="2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1" fillId="0" borderId="1" xfId="0" applyFont="1" applyBorder="1"/>
    <xf numFmtId="0" fontId="1" fillId="0" borderId="4" xfId="0" applyFont="1" applyBorder="1"/>
    <xf numFmtId="0" fontId="0" fillId="2" borderId="2" xfId="0" applyFill="1" applyBorder="1"/>
    <xf numFmtId="0" fontId="0" fillId="3" borderId="1" xfId="0" applyFill="1" applyBorder="1"/>
    <xf numFmtId="2" fontId="0" fillId="3" borderId="1" xfId="0" applyNumberFormat="1" applyFill="1" applyBorder="1"/>
    <xf numFmtId="0" fontId="0" fillId="2" borderId="1" xfId="0" applyFill="1" applyBorder="1"/>
    <xf numFmtId="2" fontId="0" fillId="4" borderId="1" xfId="0" applyNumberFormat="1" applyFill="1" applyBorder="1"/>
    <xf numFmtId="0" fontId="1" fillId="3" borderId="1" xfId="0" applyFont="1" applyFill="1" applyBorder="1"/>
    <xf numFmtId="0" fontId="1" fillId="2" borderId="1" xfId="0" applyFont="1" applyFill="1" applyBorder="1"/>
    <xf numFmtId="2" fontId="1" fillId="3" borderId="1" xfId="0" applyNumberFormat="1" applyFont="1" applyFill="1" applyBorder="1"/>
    <xf numFmtId="164" fontId="1" fillId="4" borderId="4" xfId="0" applyNumberFormat="1" applyFont="1" applyFill="1" applyBorder="1"/>
    <xf numFmtId="0" fontId="0" fillId="0" borderId="12" xfId="0" applyBorder="1"/>
    <xf numFmtId="0" fontId="1" fillId="5" borderId="1" xfId="0" applyFont="1" applyFill="1" applyBorder="1"/>
    <xf numFmtId="0" fontId="0" fillId="0" borderId="13" xfId="0" applyBorder="1"/>
    <xf numFmtId="0" fontId="0" fillId="0" borderId="14" xfId="0" applyBorder="1"/>
    <xf numFmtId="0" fontId="1" fillId="0" borderId="14" xfId="0" applyFont="1" applyBorder="1"/>
    <xf numFmtId="2" fontId="1" fillId="5" borderId="5" xfId="0" applyNumberFormat="1" applyFont="1" applyFill="1" applyBorder="1"/>
    <xf numFmtId="164" fontId="1" fillId="0" borderId="15" xfId="0" applyNumberFormat="1" applyFont="1" applyFill="1" applyBorder="1"/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 applyProtection="1">
      <alignment vertical="center" wrapText="1"/>
    </xf>
    <xf numFmtId="0" fontId="4" fillId="0" borderId="1" xfId="0" applyFont="1" applyFill="1" applyBorder="1" applyAlignment="1" applyProtection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19" xfId="0" applyFont="1" applyFill="1" applyBorder="1" applyAlignment="1" applyProtection="1">
      <alignment vertical="center" wrapText="1"/>
    </xf>
    <xf numFmtId="0" fontId="4" fillId="0" borderId="1" xfId="1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Fill="1"/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vertical="center" wrapText="1"/>
    </xf>
    <xf numFmtId="0" fontId="15" fillId="0" borderId="0" xfId="0" applyFont="1" applyAlignment="1">
      <alignment vertical="center" wrapText="1"/>
    </xf>
    <xf numFmtId="0" fontId="16" fillId="0" borderId="0" xfId="0" applyFont="1" applyAlignment="1">
      <alignment vertical="center" wrapText="1"/>
    </xf>
    <xf numFmtId="0" fontId="12" fillId="0" borderId="0" xfId="0" applyFont="1" applyAlignment="1"/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164" fontId="14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2" fontId="14" fillId="0" borderId="1" xfId="0" applyNumberFormat="1" applyFont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14" fillId="0" borderId="1" xfId="2" applyFont="1" applyBorder="1" applyAlignment="1">
      <alignment horizontal="center" wrapText="1"/>
    </xf>
    <xf numFmtId="0" fontId="14" fillId="0" borderId="1" xfId="2" applyFont="1" applyBorder="1" applyAlignment="1">
      <alignment wrapText="1"/>
    </xf>
    <xf numFmtId="164" fontId="14" fillId="0" borderId="1" xfId="0" applyNumberFormat="1" applyFont="1" applyBorder="1" applyAlignment="1">
      <alignment vertical="center" wrapText="1"/>
    </xf>
    <xf numFmtId="0" fontId="14" fillId="0" borderId="0" xfId="3" applyFont="1"/>
    <xf numFmtId="0" fontId="14" fillId="0" borderId="0" xfId="3" applyFont="1" applyAlignment="1">
      <alignment horizontal="center"/>
    </xf>
    <xf numFmtId="0" fontId="15" fillId="0" borderId="0" xfId="3" applyFont="1" applyFill="1" applyAlignment="1"/>
    <xf numFmtId="0" fontId="15" fillId="0" borderId="0" xfId="3" applyFont="1"/>
    <xf numFmtId="0" fontId="15" fillId="0" borderId="0" xfId="3" applyFont="1" applyAlignment="1">
      <alignment horizontal="center"/>
    </xf>
    <xf numFmtId="0" fontId="14" fillId="0" borderId="0" xfId="3" applyFont="1" applyAlignment="1">
      <alignment horizontal="right"/>
    </xf>
    <xf numFmtId="0" fontId="14" fillId="0" borderId="1" xfId="1" applyFont="1" applyBorder="1" applyAlignment="1">
      <alignment horizontal="center" vertical="center" wrapText="1"/>
    </xf>
    <xf numFmtId="0" fontId="14" fillId="0" borderId="1" xfId="3" applyFont="1" applyBorder="1" applyAlignment="1">
      <alignment horizontal="center" vertical="center" wrapText="1"/>
    </xf>
    <xf numFmtId="0" fontId="14" fillId="0" borderId="1" xfId="3" applyFont="1" applyBorder="1" applyAlignment="1">
      <alignment horizontal="center"/>
    </xf>
    <xf numFmtId="0" fontId="4" fillId="0" borderId="1" xfId="1" applyNumberFormat="1" applyFont="1" applyBorder="1" applyAlignment="1">
      <alignment horizontal="center" vertical="center" wrapText="1"/>
    </xf>
    <xf numFmtId="0" fontId="4" fillId="6" borderId="1" xfId="1" applyFont="1" applyFill="1" applyBorder="1" applyAlignment="1">
      <alignment horizontal="left" vertical="center" wrapText="1"/>
    </xf>
    <xf numFmtId="0" fontId="4" fillId="0" borderId="1" xfId="1" applyNumberFormat="1" applyFont="1" applyFill="1" applyBorder="1" applyAlignment="1">
      <alignment horizontal="center" vertical="center" wrapText="1"/>
    </xf>
    <xf numFmtId="0" fontId="18" fillId="0" borderId="0" xfId="0" applyFont="1"/>
    <xf numFmtId="0" fontId="15" fillId="0" borderId="0" xfId="0" applyFont="1" applyAlignment="1"/>
    <xf numFmtId="0" fontId="12" fillId="0" borderId="10" xfId="0" applyFont="1" applyBorder="1" applyAlignment="1">
      <alignment horizontal="center"/>
    </xf>
    <xf numFmtId="0" fontId="14" fillId="0" borderId="1" xfId="0" applyFont="1" applyBorder="1" applyAlignment="1">
      <alignment wrapText="1"/>
    </xf>
    <xf numFmtId="0" fontId="8" fillId="0" borderId="0" xfId="4" applyAlignment="1">
      <alignment wrapText="1"/>
    </xf>
    <xf numFmtId="0" fontId="15" fillId="0" borderId="0" xfId="4" applyFont="1" applyAlignment="1">
      <alignment wrapText="1"/>
    </xf>
    <xf numFmtId="0" fontId="19" fillId="0" borderId="0" xfId="4" applyFont="1" applyAlignment="1">
      <alignment wrapText="1"/>
    </xf>
    <xf numFmtId="0" fontId="15" fillId="0" borderId="0" xfId="4" applyFont="1" applyAlignment="1">
      <alignment horizontal="right" wrapText="1"/>
    </xf>
    <xf numFmtId="0" fontId="20" fillId="0" borderId="0" xfId="4" applyFont="1" applyAlignment="1">
      <alignment wrapText="1"/>
    </xf>
    <xf numFmtId="0" fontId="14" fillId="0" borderId="1" xfId="4" applyFont="1" applyBorder="1" applyAlignment="1">
      <alignment horizontal="center" vertical="center" wrapText="1"/>
    </xf>
    <xf numFmtId="0" fontId="14" fillId="0" borderId="1" xfId="4" applyFont="1" applyBorder="1" applyAlignment="1">
      <alignment horizontal="left" vertical="center" wrapText="1"/>
    </xf>
    <xf numFmtId="0" fontId="14" fillId="0" borderId="1" xfId="4" applyFont="1" applyBorder="1" applyAlignment="1">
      <alignment vertical="center" wrapText="1"/>
    </xf>
    <xf numFmtId="2" fontId="14" fillId="0" borderId="1" xfId="4" applyNumberFormat="1" applyFont="1" applyBorder="1" applyAlignment="1">
      <alignment horizontal="center" vertical="center" wrapText="1"/>
    </xf>
    <xf numFmtId="0" fontId="14" fillId="0" borderId="1" xfId="4" applyFont="1" applyFill="1" applyBorder="1" applyAlignment="1">
      <alignment horizontal="center" vertical="center" wrapText="1"/>
    </xf>
    <xf numFmtId="2" fontId="14" fillId="0" borderId="1" xfId="4" applyNumberFormat="1" applyFont="1" applyFill="1" applyBorder="1" applyAlignment="1">
      <alignment horizontal="center" vertical="center" wrapText="1"/>
    </xf>
    <xf numFmtId="0" fontId="12" fillId="0" borderId="0" xfId="0" applyFont="1"/>
    <xf numFmtId="0" fontId="12" fillId="0" borderId="0" xfId="0" applyFont="1" applyAlignment="1">
      <alignment vertical="center" wrapText="1"/>
    </xf>
    <xf numFmtId="0" fontId="20" fillId="0" borderId="0" xfId="0" applyFont="1"/>
    <xf numFmtId="0" fontId="12" fillId="7" borderId="0" xfId="0" applyFont="1" applyFill="1"/>
    <xf numFmtId="0" fontId="4" fillId="0" borderId="0" xfId="0" applyFont="1"/>
    <xf numFmtId="0" fontId="21" fillId="0" borderId="23" xfId="0" applyFont="1" applyFill="1" applyBorder="1" applyAlignment="1">
      <alignment horizontal="center" vertical="center" wrapText="1"/>
    </xf>
    <xf numFmtId="0" fontId="21" fillId="0" borderId="31" xfId="0" applyFont="1" applyFill="1" applyBorder="1" applyAlignment="1">
      <alignment horizontal="center" vertical="center" wrapText="1"/>
    </xf>
    <xf numFmtId="0" fontId="21" fillId="0" borderId="24" xfId="0" applyFont="1" applyFill="1" applyBorder="1" applyAlignment="1">
      <alignment horizontal="center" vertical="center" wrapText="1"/>
    </xf>
    <xf numFmtId="0" fontId="0" fillId="0" borderId="16" xfId="0" applyBorder="1"/>
    <xf numFmtId="0" fontId="0" fillId="0" borderId="1" xfId="0" applyBorder="1"/>
    <xf numFmtId="0" fontId="0" fillId="0" borderId="4" xfId="0" applyBorder="1"/>
    <xf numFmtId="0" fontId="4" fillId="7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 wrapText="1"/>
    </xf>
    <xf numFmtId="2" fontId="4" fillId="0" borderId="16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0" fontId="4" fillId="0" borderId="1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2" fontId="4" fillId="7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2" fontId="4" fillId="0" borderId="16" xfId="0" applyNumberFormat="1" applyFont="1" applyFill="1" applyBorder="1" applyAlignment="1">
      <alignment horizontal="center" vertical="center" wrapText="1"/>
    </xf>
    <xf numFmtId="2" fontId="4" fillId="0" borderId="4" xfId="0" applyNumberFormat="1" applyFont="1" applyFill="1" applyBorder="1" applyAlignment="1">
      <alignment horizontal="center" vertical="center" wrapText="1"/>
    </xf>
    <xf numFmtId="2" fontId="5" fillId="0" borderId="16" xfId="0" applyNumberFormat="1" applyFont="1" applyFill="1" applyBorder="1" applyAlignment="1">
      <alignment horizontal="center" vertical="center" wrapText="1"/>
    </xf>
    <xf numFmtId="2" fontId="5" fillId="0" borderId="4" xfId="0" applyNumberFormat="1" applyFont="1" applyFill="1" applyBorder="1" applyAlignment="1">
      <alignment horizontal="center" vertical="center" wrapText="1"/>
    </xf>
    <xf numFmtId="2" fontId="2" fillId="0" borderId="16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center" wrapText="1"/>
    </xf>
    <xf numFmtId="0" fontId="3" fillId="7" borderId="1" xfId="0" applyFont="1" applyFill="1" applyBorder="1" applyAlignment="1">
      <alignment horizontal="center" vertical="center" wrapText="1"/>
    </xf>
    <xf numFmtId="2" fontId="0" fillId="0" borderId="21" xfId="0" applyNumberFormat="1" applyBorder="1" applyAlignment="1">
      <alignment horizontal="center" vertical="center" wrapText="1"/>
    </xf>
    <xf numFmtId="2" fontId="0" fillId="0" borderId="5" xfId="0" applyNumberFormat="1" applyBorder="1" applyAlignment="1">
      <alignment horizontal="center" vertical="center" wrapText="1"/>
    </xf>
    <xf numFmtId="2" fontId="0" fillId="0" borderId="22" xfId="0" applyNumberForma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0" fillId="7" borderId="1" xfId="0" applyFill="1" applyBorder="1" applyAlignment="1">
      <alignment horizontal="center" vertical="center" wrapText="1"/>
    </xf>
    <xf numFmtId="0" fontId="0" fillId="7" borderId="0" xfId="0" applyFill="1"/>
    <xf numFmtId="0" fontId="1" fillId="0" borderId="0" xfId="0" applyFont="1"/>
    <xf numFmtId="0" fontId="1" fillId="7" borderId="0" xfId="0" applyFont="1" applyFill="1"/>
    <xf numFmtId="0" fontId="5" fillId="7" borderId="1" xfId="0" applyFont="1" applyFill="1" applyBorder="1" applyAlignment="1">
      <alignment horizontal="center" vertical="center" wrapText="1"/>
    </xf>
    <xf numFmtId="166" fontId="5" fillId="0" borderId="1" xfId="0" applyNumberFormat="1" applyFont="1" applyBorder="1" applyAlignment="1">
      <alignment horizontal="center" vertical="center" wrapText="1"/>
    </xf>
    <xf numFmtId="2" fontId="5" fillId="7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left" vertical="center" wrapText="1"/>
    </xf>
    <xf numFmtId="0" fontId="4" fillId="0" borderId="1" xfId="0" applyFont="1" applyFill="1" applyBorder="1" applyAlignment="1" applyProtection="1">
      <alignment horizontal="left" vertical="center" wrapText="1"/>
    </xf>
    <xf numFmtId="0" fontId="14" fillId="0" borderId="1" xfId="4" applyFont="1" applyBorder="1" applyAlignment="1">
      <alignment horizontal="center" vertical="center" wrapText="1"/>
    </xf>
    <xf numFmtId="1" fontId="14" fillId="0" borderId="1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right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49" fontId="14" fillId="0" borderId="1" xfId="4" applyNumberFormat="1" applyFont="1" applyBorder="1" applyAlignment="1">
      <alignment horizontal="center" vertical="center" wrapText="1"/>
    </xf>
    <xf numFmtId="2" fontId="14" fillId="0" borderId="1" xfId="0" applyNumberFormat="1" applyFont="1" applyFill="1" applyBorder="1" applyAlignment="1">
      <alignment horizontal="center" vertical="center" wrapText="1"/>
    </xf>
    <xf numFmtId="4" fontId="4" fillId="0" borderId="18" xfId="1" applyNumberFormat="1" applyFont="1" applyBorder="1" applyAlignment="1">
      <alignment horizontal="center" vertical="center"/>
    </xf>
    <xf numFmtId="4" fontId="4" fillId="0" borderId="1" xfId="1" applyNumberFormat="1" applyFont="1" applyBorder="1" applyAlignment="1">
      <alignment horizontal="center" vertical="center" wrapText="1"/>
    </xf>
    <xf numFmtId="4" fontId="4" fillId="0" borderId="1" xfId="1" applyNumberFormat="1" applyFont="1" applyFill="1" applyBorder="1" applyAlignment="1">
      <alignment horizontal="center" vertical="center" wrapText="1"/>
    </xf>
    <xf numFmtId="4" fontId="14" fillId="0" borderId="0" xfId="3" applyNumberFormat="1" applyFont="1"/>
    <xf numFmtId="0" fontId="12" fillId="0" borderId="0" xfId="0" applyFont="1" applyAlignment="1">
      <alignment horizontal="center" wrapText="1"/>
    </xf>
    <xf numFmtId="0" fontId="22" fillId="0" borderId="0" xfId="5"/>
    <xf numFmtId="0" fontId="22" fillId="0" borderId="0" xfId="5" applyAlignment="1">
      <alignment vertical="top"/>
    </xf>
    <xf numFmtId="0" fontId="22" fillId="0" borderId="0" xfId="5" applyAlignment="1">
      <alignment wrapText="1"/>
    </xf>
    <xf numFmtId="0" fontId="24" fillId="0" borderId="1" xfId="5" applyFont="1" applyBorder="1" applyAlignment="1">
      <alignment horizontal="center" vertical="center" wrapText="1"/>
    </xf>
    <xf numFmtId="0" fontId="24" fillId="0" borderId="1" xfId="5" applyFont="1" applyBorder="1" applyAlignment="1">
      <alignment vertical="center" wrapText="1"/>
    </xf>
    <xf numFmtId="2" fontId="24" fillId="0" borderId="1" xfId="5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0" xfId="3" applyFont="1" applyFill="1" applyAlignment="1">
      <alignment horizontal="left" vertical="center" wrapText="1"/>
    </xf>
    <xf numFmtId="0" fontId="15" fillId="0" borderId="0" xfId="3" applyFont="1" applyAlignment="1">
      <alignment horizontal="center" vertical="center" wrapText="1"/>
    </xf>
    <xf numFmtId="0" fontId="12" fillId="0" borderId="0" xfId="0" applyFont="1" applyAlignment="1">
      <alignment horizontal="center" vertical="top" wrapText="1"/>
    </xf>
    <xf numFmtId="0" fontId="14" fillId="0" borderId="1" xfId="3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wrapText="1"/>
    </xf>
    <xf numFmtId="0" fontId="12" fillId="0" borderId="0" xfId="0" applyFont="1" applyBorder="1" applyAlignment="1">
      <alignment horizontal="center"/>
    </xf>
    <xf numFmtId="0" fontId="15" fillId="0" borderId="0" xfId="4" applyFont="1" applyAlignment="1">
      <alignment horizontal="left" wrapText="1"/>
    </xf>
    <xf numFmtId="0" fontId="15" fillId="0" borderId="0" xfId="4" applyFont="1" applyAlignment="1">
      <alignment horizontal="center" vertical="center" wrapText="1"/>
    </xf>
    <xf numFmtId="0" fontId="14" fillId="0" borderId="1" xfId="4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wrapText="1"/>
    </xf>
    <xf numFmtId="0" fontId="12" fillId="0" borderId="0" xfId="0" applyFont="1" applyAlignment="1">
      <alignment horizontal="center"/>
    </xf>
    <xf numFmtId="0" fontId="4" fillId="0" borderId="17" xfId="0" applyFont="1" applyBorder="1" applyAlignment="1">
      <alignment horizontal="center" vertical="center" textRotation="90" wrapText="1"/>
    </xf>
    <xf numFmtId="0" fontId="4" fillId="0" borderId="18" xfId="0" applyFont="1" applyBorder="1" applyAlignment="1">
      <alignment horizontal="center" vertical="center" textRotation="90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textRotation="90" wrapText="1"/>
    </xf>
    <xf numFmtId="0" fontId="4" fillId="0" borderId="26" xfId="0" applyFont="1" applyBorder="1" applyAlignment="1">
      <alignment horizontal="center" vertical="center" textRotation="90" wrapText="1"/>
    </xf>
    <xf numFmtId="0" fontId="24" fillId="0" borderId="0" xfId="5" applyFont="1" applyAlignment="1">
      <alignment horizontal="center" vertical="top" wrapText="1"/>
    </xf>
    <xf numFmtId="0" fontId="23" fillId="0" borderId="0" xfId="5" applyFont="1" applyAlignment="1">
      <alignment horizontal="left"/>
    </xf>
    <xf numFmtId="0" fontId="24" fillId="0" borderId="1" xfId="5" applyFont="1" applyBorder="1" applyAlignment="1">
      <alignment horizontal="center" vertical="center" wrapText="1"/>
    </xf>
    <xf numFmtId="0" fontId="24" fillId="0" borderId="3" xfId="5" applyFont="1" applyBorder="1" applyAlignment="1">
      <alignment horizontal="center" vertical="center" wrapText="1"/>
    </xf>
    <xf numFmtId="0" fontId="24" fillId="0" borderId="16" xfId="5" applyFont="1" applyBorder="1" applyAlignment="1">
      <alignment horizontal="center" vertical="center" wrapText="1"/>
    </xf>
    <xf numFmtId="0" fontId="23" fillId="0" borderId="0" xfId="5" applyFont="1" applyAlignment="1">
      <alignment horizontal="justify" vertical="center" wrapText="1"/>
    </xf>
  </cellXfs>
  <cellStyles count="6">
    <cellStyle name="Обычный" xfId="0" builtinId="0"/>
    <cellStyle name="Обычный 2" xfId="1"/>
    <cellStyle name="Обычный 4" xfId="5"/>
    <cellStyle name="Обычный_г. Сосновоборск, ООО СтройКом" xfId="4"/>
    <cellStyle name="Обычный_Экспертное заключение ОАО Красноярская ТЭЦ-1 Водоотведение (приложения 1-7)" xfId="2"/>
    <cellStyle name="Обычный_Экспертное заключение ООО Типтур Водоотведение (приложения 1-7)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2"/>
  <sheetViews>
    <sheetView workbookViewId="0">
      <selection activeCell="W11" sqref="W11"/>
    </sheetView>
  </sheetViews>
  <sheetFormatPr defaultRowHeight="15"/>
  <cols>
    <col min="1" max="1" width="15.7109375" customWidth="1"/>
    <col min="2" max="2" width="12.28515625" bestFit="1" customWidth="1"/>
    <col min="4" max="4" width="11.28515625" customWidth="1"/>
    <col min="5" max="5" width="10.85546875" customWidth="1"/>
    <col min="6" max="6" width="12" customWidth="1"/>
    <col min="7" max="7" width="9.85546875" customWidth="1"/>
    <col min="8" max="8" width="10" customWidth="1"/>
    <col min="9" max="9" width="9.42578125" customWidth="1"/>
    <col min="10" max="10" width="10.28515625" bestFit="1" customWidth="1"/>
    <col min="11" max="12" width="10.42578125" bestFit="1" customWidth="1"/>
    <col min="13" max="13" width="11.7109375" bestFit="1" customWidth="1"/>
    <col min="14" max="14" width="10.140625" bestFit="1" customWidth="1"/>
    <col min="15" max="15" width="11.85546875" customWidth="1"/>
    <col min="16" max="17" width="10.140625" bestFit="1" customWidth="1"/>
    <col min="18" max="20" width="11.42578125" bestFit="1" customWidth="1"/>
    <col min="21" max="23" width="9.42578125" bestFit="1" customWidth="1"/>
    <col min="24" max="24" width="10.85546875" customWidth="1"/>
    <col min="25" max="25" width="9.42578125" bestFit="1" customWidth="1"/>
    <col min="26" max="26" width="10.140625" customWidth="1"/>
    <col min="27" max="27" width="11.140625" customWidth="1"/>
    <col min="28" max="28" width="10.7109375" customWidth="1"/>
    <col min="29" max="29" width="9.42578125" bestFit="1" customWidth="1"/>
    <col min="30" max="31" width="10.140625" bestFit="1" customWidth="1"/>
    <col min="32" max="32" width="9.42578125" bestFit="1" customWidth="1"/>
    <col min="33" max="33" width="10.7109375" bestFit="1" customWidth="1"/>
    <col min="34" max="34" width="10.140625" bestFit="1" customWidth="1"/>
    <col min="35" max="35" width="9.42578125" bestFit="1" customWidth="1"/>
    <col min="36" max="36" width="9.7109375" bestFit="1" customWidth="1"/>
    <col min="37" max="37" width="10.7109375" bestFit="1" customWidth="1"/>
    <col min="38" max="38" width="12.5703125" customWidth="1"/>
    <col min="39" max="39" width="9.42578125" bestFit="1" customWidth="1"/>
    <col min="40" max="43" width="10.7109375" bestFit="1" customWidth="1"/>
    <col min="44" max="45" width="11.5703125" bestFit="1" customWidth="1"/>
    <col min="46" max="46" width="11.42578125" bestFit="1" customWidth="1"/>
    <col min="47" max="47" width="12.42578125" customWidth="1"/>
    <col min="48" max="49" width="11.85546875" customWidth="1"/>
    <col min="50" max="50" width="9.7109375" bestFit="1" customWidth="1"/>
    <col min="51" max="51" width="9.42578125" bestFit="1" customWidth="1"/>
    <col min="52" max="52" width="11.42578125" bestFit="1" customWidth="1"/>
    <col min="257" max="257" width="15.7109375" customWidth="1"/>
    <col min="258" max="258" width="12.28515625" bestFit="1" customWidth="1"/>
    <col min="260" max="260" width="11.28515625" customWidth="1"/>
    <col min="261" max="261" width="10.85546875" customWidth="1"/>
    <col min="262" max="262" width="12" customWidth="1"/>
    <col min="263" max="263" width="9.85546875" customWidth="1"/>
    <col min="264" max="264" width="10" customWidth="1"/>
    <col min="265" max="265" width="9.42578125" customWidth="1"/>
    <col min="266" max="266" width="10.28515625" bestFit="1" customWidth="1"/>
    <col min="267" max="268" width="10.42578125" bestFit="1" customWidth="1"/>
    <col min="269" max="269" width="11.7109375" bestFit="1" customWidth="1"/>
    <col min="270" max="270" width="10.140625" bestFit="1" customWidth="1"/>
    <col min="271" max="271" width="11.85546875" customWidth="1"/>
    <col min="272" max="273" width="10.140625" bestFit="1" customWidth="1"/>
    <col min="274" max="276" width="11.42578125" bestFit="1" customWidth="1"/>
    <col min="277" max="279" width="9.42578125" bestFit="1" customWidth="1"/>
    <col min="280" max="280" width="10.85546875" customWidth="1"/>
    <col min="281" max="281" width="9.42578125" bestFit="1" customWidth="1"/>
    <col min="282" max="282" width="10.140625" customWidth="1"/>
    <col min="283" max="283" width="11.140625" customWidth="1"/>
    <col min="284" max="284" width="10.7109375" customWidth="1"/>
    <col min="285" max="285" width="9.42578125" bestFit="1" customWidth="1"/>
    <col min="286" max="287" width="10.140625" bestFit="1" customWidth="1"/>
    <col min="288" max="288" width="9.42578125" bestFit="1" customWidth="1"/>
    <col min="289" max="289" width="10.7109375" bestFit="1" customWidth="1"/>
    <col min="290" max="290" width="10.140625" bestFit="1" customWidth="1"/>
    <col min="291" max="291" width="9.42578125" bestFit="1" customWidth="1"/>
    <col min="292" max="292" width="9.7109375" bestFit="1" customWidth="1"/>
    <col min="293" max="293" width="10.7109375" bestFit="1" customWidth="1"/>
    <col min="294" max="294" width="12.5703125" customWidth="1"/>
    <col min="295" max="295" width="9.42578125" bestFit="1" customWidth="1"/>
    <col min="296" max="299" width="10.7109375" bestFit="1" customWidth="1"/>
    <col min="300" max="301" width="11.5703125" bestFit="1" customWidth="1"/>
    <col min="302" max="302" width="11.42578125" bestFit="1" customWidth="1"/>
    <col min="303" max="303" width="12.42578125" customWidth="1"/>
    <col min="304" max="305" width="11.85546875" customWidth="1"/>
    <col min="306" max="306" width="9.7109375" bestFit="1" customWidth="1"/>
    <col min="307" max="307" width="9.42578125" bestFit="1" customWidth="1"/>
    <col min="308" max="308" width="11.42578125" bestFit="1" customWidth="1"/>
    <col min="513" max="513" width="15.7109375" customWidth="1"/>
    <col min="514" max="514" width="12.28515625" bestFit="1" customWidth="1"/>
    <col min="516" max="516" width="11.28515625" customWidth="1"/>
    <col min="517" max="517" width="10.85546875" customWidth="1"/>
    <col min="518" max="518" width="12" customWidth="1"/>
    <col min="519" max="519" width="9.85546875" customWidth="1"/>
    <col min="520" max="520" width="10" customWidth="1"/>
    <col min="521" max="521" width="9.42578125" customWidth="1"/>
    <col min="522" max="522" width="10.28515625" bestFit="1" customWidth="1"/>
    <col min="523" max="524" width="10.42578125" bestFit="1" customWidth="1"/>
    <col min="525" max="525" width="11.7109375" bestFit="1" customWidth="1"/>
    <col min="526" max="526" width="10.140625" bestFit="1" customWidth="1"/>
    <col min="527" max="527" width="11.85546875" customWidth="1"/>
    <col min="528" max="529" width="10.140625" bestFit="1" customWidth="1"/>
    <col min="530" max="532" width="11.42578125" bestFit="1" customWidth="1"/>
    <col min="533" max="535" width="9.42578125" bestFit="1" customWidth="1"/>
    <col min="536" max="536" width="10.85546875" customWidth="1"/>
    <col min="537" max="537" width="9.42578125" bestFit="1" customWidth="1"/>
    <col min="538" max="538" width="10.140625" customWidth="1"/>
    <col min="539" max="539" width="11.140625" customWidth="1"/>
    <col min="540" max="540" width="10.7109375" customWidth="1"/>
    <col min="541" max="541" width="9.42578125" bestFit="1" customWidth="1"/>
    <col min="542" max="543" width="10.140625" bestFit="1" customWidth="1"/>
    <col min="544" max="544" width="9.42578125" bestFit="1" customWidth="1"/>
    <col min="545" max="545" width="10.7109375" bestFit="1" customWidth="1"/>
    <col min="546" max="546" width="10.140625" bestFit="1" customWidth="1"/>
    <col min="547" max="547" width="9.42578125" bestFit="1" customWidth="1"/>
    <col min="548" max="548" width="9.7109375" bestFit="1" customWidth="1"/>
    <col min="549" max="549" width="10.7109375" bestFit="1" customWidth="1"/>
    <col min="550" max="550" width="12.5703125" customWidth="1"/>
    <col min="551" max="551" width="9.42578125" bestFit="1" customWidth="1"/>
    <col min="552" max="555" width="10.7109375" bestFit="1" customWidth="1"/>
    <col min="556" max="557" width="11.5703125" bestFit="1" customWidth="1"/>
    <col min="558" max="558" width="11.42578125" bestFit="1" customWidth="1"/>
    <col min="559" max="559" width="12.42578125" customWidth="1"/>
    <col min="560" max="561" width="11.85546875" customWidth="1"/>
    <col min="562" max="562" width="9.7109375" bestFit="1" customWidth="1"/>
    <col min="563" max="563" width="9.42578125" bestFit="1" customWidth="1"/>
    <col min="564" max="564" width="11.42578125" bestFit="1" customWidth="1"/>
    <col min="769" max="769" width="15.7109375" customWidth="1"/>
    <col min="770" max="770" width="12.28515625" bestFit="1" customWidth="1"/>
    <col min="772" max="772" width="11.28515625" customWidth="1"/>
    <col min="773" max="773" width="10.85546875" customWidth="1"/>
    <col min="774" max="774" width="12" customWidth="1"/>
    <col min="775" max="775" width="9.85546875" customWidth="1"/>
    <col min="776" max="776" width="10" customWidth="1"/>
    <col min="777" max="777" width="9.42578125" customWidth="1"/>
    <col min="778" max="778" width="10.28515625" bestFit="1" customWidth="1"/>
    <col min="779" max="780" width="10.42578125" bestFit="1" customWidth="1"/>
    <col min="781" max="781" width="11.7109375" bestFit="1" customWidth="1"/>
    <col min="782" max="782" width="10.140625" bestFit="1" customWidth="1"/>
    <col min="783" max="783" width="11.85546875" customWidth="1"/>
    <col min="784" max="785" width="10.140625" bestFit="1" customWidth="1"/>
    <col min="786" max="788" width="11.42578125" bestFit="1" customWidth="1"/>
    <col min="789" max="791" width="9.42578125" bestFit="1" customWidth="1"/>
    <col min="792" max="792" width="10.85546875" customWidth="1"/>
    <col min="793" max="793" width="9.42578125" bestFit="1" customWidth="1"/>
    <col min="794" max="794" width="10.140625" customWidth="1"/>
    <col min="795" max="795" width="11.140625" customWidth="1"/>
    <col min="796" max="796" width="10.7109375" customWidth="1"/>
    <col min="797" max="797" width="9.42578125" bestFit="1" customWidth="1"/>
    <col min="798" max="799" width="10.140625" bestFit="1" customWidth="1"/>
    <col min="800" max="800" width="9.42578125" bestFit="1" customWidth="1"/>
    <col min="801" max="801" width="10.7109375" bestFit="1" customWidth="1"/>
    <col min="802" max="802" width="10.140625" bestFit="1" customWidth="1"/>
    <col min="803" max="803" width="9.42578125" bestFit="1" customWidth="1"/>
    <col min="804" max="804" width="9.7109375" bestFit="1" customWidth="1"/>
    <col min="805" max="805" width="10.7109375" bestFit="1" customWidth="1"/>
    <col min="806" max="806" width="12.5703125" customWidth="1"/>
    <col min="807" max="807" width="9.42578125" bestFit="1" customWidth="1"/>
    <col min="808" max="811" width="10.7109375" bestFit="1" customWidth="1"/>
    <col min="812" max="813" width="11.5703125" bestFit="1" customWidth="1"/>
    <col min="814" max="814" width="11.42578125" bestFit="1" customWidth="1"/>
    <col min="815" max="815" width="12.42578125" customWidth="1"/>
    <col min="816" max="817" width="11.85546875" customWidth="1"/>
    <col min="818" max="818" width="9.7109375" bestFit="1" customWidth="1"/>
    <col min="819" max="819" width="9.42578125" bestFit="1" customWidth="1"/>
    <col min="820" max="820" width="11.42578125" bestFit="1" customWidth="1"/>
    <col min="1025" max="1025" width="15.7109375" customWidth="1"/>
    <col min="1026" max="1026" width="12.28515625" bestFit="1" customWidth="1"/>
    <col min="1028" max="1028" width="11.28515625" customWidth="1"/>
    <col min="1029" max="1029" width="10.85546875" customWidth="1"/>
    <col min="1030" max="1030" width="12" customWidth="1"/>
    <col min="1031" max="1031" width="9.85546875" customWidth="1"/>
    <col min="1032" max="1032" width="10" customWidth="1"/>
    <col min="1033" max="1033" width="9.42578125" customWidth="1"/>
    <col min="1034" max="1034" width="10.28515625" bestFit="1" customWidth="1"/>
    <col min="1035" max="1036" width="10.42578125" bestFit="1" customWidth="1"/>
    <col min="1037" max="1037" width="11.7109375" bestFit="1" customWidth="1"/>
    <col min="1038" max="1038" width="10.140625" bestFit="1" customWidth="1"/>
    <col min="1039" max="1039" width="11.85546875" customWidth="1"/>
    <col min="1040" max="1041" width="10.140625" bestFit="1" customWidth="1"/>
    <col min="1042" max="1044" width="11.42578125" bestFit="1" customWidth="1"/>
    <col min="1045" max="1047" width="9.42578125" bestFit="1" customWidth="1"/>
    <col min="1048" max="1048" width="10.85546875" customWidth="1"/>
    <col min="1049" max="1049" width="9.42578125" bestFit="1" customWidth="1"/>
    <col min="1050" max="1050" width="10.140625" customWidth="1"/>
    <col min="1051" max="1051" width="11.140625" customWidth="1"/>
    <col min="1052" max="1052" width="10.7109375" customWidth="1"/>
    <col min="1053" max="1053" width="9.42578125" bestFit="1" customWidth="1"/>
    <col min="1054" max="1055" width="10.140625" bestFit="1" customWidth="1"/>
    <col min="1056" max="1056" width="9.42578125" bestFit="1" customWidth="1"/>
    <col min="1057" max="1057" width="10.7109375" bestFit="1" customWidth="1"/>
    <col min="1058" max="1058" width="10.140625" bestFit="1" customWidth="1"/>
    <col min="1059" max="1059" width="9.42578125" bestFit="1" customWidth="1"/>
    <col min="1060" max="1060" width="9.7109375" bestFit="1" customWidth="1"/>
    <col min="1061" max="1061" width="10.7109375" bestFit="1" customWidth="1"/>
    <col min="1062" max="1062" width="12.5703125" customWidth="1"/>
    <col min="1063" max="1063" width="9.42578125" bestFit="1" customWidth="1"/>
    <col min="1064" max="1067" width="10.7109375" bestFit="1" customWidth="1"/>
    <col min="1068" max="1069" width="11.5703125" bestFit="1" customWidth="1"/>
    <col min="1070" max="1070" width="11.42578125" bestFit="1" customWidth="1"/>
    <col min="1071" max="1071" width="12.42578125" customWidth="1"/>
    <col min="1072" max="1073" width="11.85546875" customWidth="1"/>
    <col min="1074" max="1074" width="9.7109375" bestFit="1" customWidth="1"/>
    <col min="1075" max="1075" width="9.42578125" bestFit="1" customWidth="1"/>
    <col min="1076" max="1076" width="11.42578125" bestFit="1" customWidth="1"/>
    <col min="1281" max="1281" width="15.7109375" customWidth="1"/>
    <col min="1282" max="1282" width="12.28515625" bestFit="1" customWidth="1"/>
    <col min="1284" max="1284" width="11.28515625" customWidth="1"/>
    <col min="1285" max="1285" width="10.85546875" customWidth="1"/>
    <col min="1286" max="1286" width="12" customWidth="1"/>
    <col min="1287" max="1287" width="9.85546875" customWidth="1"/>
    <col min="1288" max="1288" width="10" customWidth="1"/>
    <col min="1289" max="1289" width="9.42578125" customWidth="1"/>
    <col min="1290" max="1290" width="10.28515625" bestFit="1" customWidth="1"/>
    <col min="1291" max="1292" width="10.42578125" bestFit="1" customWidth="1"/>
    <col min="1293" max="1293" width="11.7109375" bestFit="1" customWidth="1"/>
    <col min="1294" max="1294" width="10.140625" bestFit="1" customWidth="1"/>
    <col min="1295" max="1295" width="11.85546875" customWidth="1"/>
    <col min="1296" max="1297" width="10.140625" bestFit="1" customWidth="1"/>
    <col min="1298" max="1300" width="11.42578125" bestFit="1" customWidth="1"/>
    <col min="1301" max="1303" width="9.42578125" bestFit="1" customWidth="1"/>
    <col min="1304" max="1304" width="10.85546875" customWidth="1"/>
    <col min="1305" max="1305" width="9.42578125" bestFit="1" customWidth="1"/>
    <col min="1306" max="1306" width="10.140625" customWidth="1"/>
    <col min="1307" max="1307" width="11.140625" customWidth="1"/>
    <col min="1308" max="1308" width="10.7109375" customWidth="1"/>
    <col min="1309" max="1309" width="9.42578125" bestFit="1" customWidth="1"/>
    <col min="1310" max="1311" width="10.140625" bestFit="1" customWidth="1"/>
    <col min="1312" max="1312" width="9.42578125" bestFit="1" customWidth="1"/>
    <col min="1313" max="1313" width="10.7109375" bestFit="1" customWidth="1"/>
    <col min="1314" max="1314" width="10.140625" bestFit="1" customWidth="1"/>
    <col min="1315" max="1315" width="9.42578125" bestFit="1" customWidth="1"/>
    <col min="1316" max="1316" width="9.7109375" bestFit="1" customWidth="1"/>
    <col min="1317" max="1317" width="10.7109375" bestFit="1" customWidth="1"/>
    <col min="1318" max="1318" width="12.5703125" customWidth="1"/>
    <col min="1319" max="1319" width="9.42578125" bestFit="1" customWidth="1"/>
    <col min="1320" max="1323" width="10.7109375" bestFit="1" customWidth="1"/>
    <col min="1324" max="1325" width="11.5703125" bestFit="1" customWidth="1"/>
    <col min="1326" max="1326" width="11.42578125" bestFit="1" customWidth="1"/>
    <col min="1327" max="1327" width="12.42578125" customWidth="1"/>
    <col min="1328" max="1329" width="11.85546875" customWidth="1"/>
    <col min="1330" max="1330" width="9.7109375" bestFit="1" customWidth="1"/>
    <col min="1331" max="1331" width="9.42578125" bestFit="1" customWidth="1"/>
    <col min="1332" max="1332" width="11.42578125" bestFit="1" customWidth="1"/>
    <col min="1537" max="1537" width="15.7109375" customWidth="1"/>
    <col min="1538" max="1538" width="12.28515625" bestFit="1" customWidth="1"/>
    <col min="1540" max="1540" width="11.28515625" customWidth="1"/>
    <col min="1541" max="1541" width="10.85546875" customWidth="1"/>
    <col min="1542" max="1542" width="12" customWidth="1"/>
    <col min="1543" max="1543" width="9.85546875" customWidth="1"/>
    <col min="1544" max="1544" width="10" customWidth="1"/>
    <col min="1545" max="1545" width="9.42578125" customWidth="1"/>
    <col min="1546" max="1546" width="10.28515625" bestFit="1" customWidth="1"/>
    <col min="1547" max="1548" width="10.42578125" bestFit="1" customWidth="1"/>
    <col min="1549" max="1549" width="11.7109375" bestFit="1" customWidth="1"/>
    <col min="1550" max="1550" width="10.140625" bestFit="1" customWidth="1"/>
    <col min="1551" max="1551" width="11.85546875" customWidth="1"/>
    <col min="1552" max="1553" width="10.140625" bestFit="1" customWidth="1"/>
    <col min="1554" max="1556" width="11.42578125" bestFit="1" customWidth="1"/>
    <col min="1557" max="1559" width="9.42578125" bestFit="1" customWidth="1"/>
    <col min="1560" max="1560" width="10.85546875" customWidth="1"/>
    <col min="1561" max="1561" width="9.42578125" bestFit="1" customWidth="1"/>
    <col min="1562" max="1562" width="10.140625" customWidth="1"/>
    <col min="1563" max="1563" width="11.140625" customWidth="1"/>
    <col min="1564" max="1564" width="10.7109375" customWidth="1"/>
    <col min="1565" max="1565" width="9.42578125" bestFit="1" customWidth="1"/>
    <col min="1566" max="1567" width="10.140625" bestFit="1" customWidth="1"/>
    <col min="1568" max="1568" width="9.42578125" bestFit="1" customWidth="1"/>
    <col min="1569" max="1569" width="10.7109375" bestFit="1" customWidth="1"/>
    <col min="1570" max="1570" width="10.140625" bestFit="1" customWidth="1"/>
    <col min="1571" max="1571" width="9.42578125" bestFit="1" customWidth="1"/>
    <col min="1572" max="1572" width="9.7109375" bestFit="1" customWidth="1"/>
    <col min="1573" max="1573" width="10.7109375" bestFit="1" customWidth="1"/>
    <col min="1574" max="1574" width="12.5703125" customWidth="1"/>
    <col min="1575" max="1575" width="9.42578125" bestFit="1" customWidth="1"/>
    <col min="1576" max="1579" width="10.7109375" bestFit="1" customWidth="1"/>
    <col min="1580" max="1581" width="11.5703125" bestFit="1" customWidth="1"/>
    <col min="1582" max="1582" width="11.42578125" bestFit="1" customWidth="1"/>
    <col min="1583" max="1583" width="12.42578125" customWidth="1"/>
    <col min="1584" max="1585" width="11.85546875" customWidth="1"/>
    <col min="1586" max="1586" width="9.7109375" bestFit="1" customWidth="1"/>
    <col min="1587" max="1587" width="9.42578125" bestFit="1" customWidth="1"/>
    <col min="1588" max="1588" width="11.42578125" bestFit="1" customWidth="1"/>
    <col min="1793" max="1793" width="15.7109375" customWidth="1"/>
    <col min="1794" max="1794" width="12.28515625" bestFit="1" customWidth="1"/>
    <col min="1796" max="1796" width="11.28515625" customWidth="1"/>
    <col min="1797" max="1797" width="10.85546875" customWidth="1"/>
    <col min="1798" max="1798" width="12" customWidth="1"/>
    <col min="1799" max="1799" width="9.85546875" customWidth="1"/>
    <col min="1800" max="1800" width="10" customWidth="1"/>
    <col min="1801" max="1801" width="9.42578125" customWidth="1"/>
    <col min="1802" max="1802" width="10.28515625" bestFit="1" customWidth="1"/>
    <col min="1803" max="1804" width="10.42578125" bestFit="1" customWidth="1"/>
    <col min="1805" max="1805" width="11.7109375" bestFit="1" customWidth="1"/>
    <col min="1806" max="1806" width="10.140625" bestFit="1" customWidth="1"/>
    <col min="1807" max="1807" width="11.85546875" customWidth="1"/>
    <col min="1808" max="1809" width="10.140625" bestFit="1" customWidth="1"/>
    <col min="1810" max="1812" width="11.42578125" bestFit="1" customWidth="1"/>
    <col min="1813" max="1815" width="9.42578125" bestFit="1" customWidth="1"/>
    <col min="1816" max="1816" width="10.85546875" customWidth="1"/>
    <col min="1817" max="1817" width="9.42578125" bestFit="1" customWidth="1"/>
    <col min="1818" max="1818" width="10.140625" customWidth="1"/>
    <col min="1819" max="1819" width="11.140625" customWidth="1"/>
    <col min="1820" max="1820" width="10.7109375" customWidth="1"/>
    <col min="1821" max="1821" width="9.42578125" bestFit="1" customWidth="1"/>
    <col min="1822" max="1823" width="10.140625" bestFit="1" customWidth="1"/>
    <col min="1824" max="1824" width="9.42578125" bestFit="1" customWidth="1"/>
    <col min="1825" max="1825" width="10.7109375" bestFit="1" customWidth="1"/>
    <col min="1826" max="1826" width="10.140625" bestFit="1" customWidth="1"/>
    <col min="1827" max="1827" width="9.42578125" bestFit="1" customWidth="1"/>
    <col min="1828" max="1828" width="9.7109375" bestFit="1" customWidth="1"/>
    <col min="1829" max="1829" width="10.7109375" bestFit="1" customWidth="1"/>
    <col min="1830" max="1830" width="12.5703125" customWidth="1"/>
    <col min="1831" max="1831" width="9.42578125" bestFit="1" customWidth="1"/>
    <col min="1832" max="1835" width="10.7109375" bestFit="1" customWidth="1"/>
    <col min="1836" max="1837" width="11.5703125" bestFit="1" customWidth="1"/>
    <col min="1838" max="1838" width="11.42578125" bestFit="1" customWidth="1"/>
    <col min="1839" max="1839" width="12.42578125" customWidth="1"/>
    <col min="1840" max="1841" width="11.85546875" customWidth="1"/>
    <col min="1842" max="1842" width="9.7109375" bestFit="1" customWidth="1"/>
    <col min="1843" max="1843" width="9.42578125" bestFit="1" customWidth="1"/>
    <col min="1844" max="1844" width="11.42578125" bestFit="1" customWidth="1"/>
    <col min="2049" max="2049" width="15.7109375" customWidth="1"/>
    <col min="2050" max="2050" width="12.28515625" bestFit="1" customWidth="1"/>
    <col min="2052" max="2052" width="11.28515625" customWidth="1"/>
    <col min="2053" max="2053" width="10.85546875" customWidth="1"/>
    <col min="2054" max="2054" width="12" customWidth="1"/>
    <col min="2055" max="2055" width="9.85546875" customWidth="1"/>
    <col min="2056" max="2056" width="10" customWidth="1"/>
    <col min="2057" max="2057" width="9.42578125" customWidth="1"/>
    <col min="2058" max="2058" width="10.28515625" bestFit="1" customWidth="1"/>
    <col min="2059" max="2060" width="10.42578125" bestFit="1" customWidth="1"/>
    <col min="2061" max="2061" width="11.7109375" bestFit="1" customWidth="1"/>
    <col min="2062" max="2062" width="10.140625" bestFit="1" customWidth="1"/>
    <col min="2063" max="2063" width="11.85546875" customWidth="1"/>
    <col min="2064" max="2065" width="10.140625" bestFit="1" customWidth="1"/>
    <col min="2066" max="2068" width="11.42578125" bestFit="1" customWidth="1"/>
    <col min="2069" max="2071" width="9.42578125" bestFit="1" customWidth="1"/>
    <col min="2072" max="2072" width="10.85546875" customWidth="1"/>
    <col min="2073" max="2073" width="9.42578125" bestFit="1" customWidth="1"/>
    <col min="2074" max="2074" width="10.140625" customWidth="1"/>
    <col min="2075" max="2075" width="11.140625" customWidth="1"/>
    <col min="2076" max="2076" width="10.7109375" customWidth="1"/>
    <col min="2077" max="2077" width="9.42578125" bestFit="1" customWidth="1"/>
    <col min="2078" max="2079" width="10.140625" bestFit="1" customWidth="1"/>
    <col min="2080" max="2080" width="9.42578125" bestFit="1" customWidth="1"/>
    <col min="2081" max="2081" width="10.7109375" bestFit="1" customWidth="1"/>
    <col min="2082" max="2082" width="10.140625" bestFit="1" customWidth="1"/>
    <col min="2083" max="2083" width="9.42578125" bestFit="1" customWidth="1"/>
    <col min="2084" max="2084" width="9.7109375" bestFit="1" customWidth="1"/>
    <col min="2085" max="2085" width="10.7109375" bestFit="1" customWidth="1"/>
    <col min="2086" max="2086" width="12.5703125" customWidth="1"/>
    <col min="2087" max="2087" width="9.42578125" bestFit="1" customWidth="1"/>
    <col min="2088" max="2091" width="10.7109375" bestFit="1" customWidth="1"/>
    <col min="2092" max="2093" width="11.5703125" bestFit="1" customWidth="1"/>
    <col min="2094" max="2094" width="11.42578125" bestFit="1" customWidth="1"/>
    <col min="2095" max="2095" width="12.42578125" customWidth="1"/>
    <col min="2096" max="2097" width="11.85546875" customWidth="1"/>
    <col min="2098" max="2098" width="9.7109375" bestFit="1" customWidth="1"/>
    <col min="2099" max="2099" width="9.42578125" bestFit="1" customWidth="1"/>
    <col min="2100" max="2100" width="11.42578125" bestFit="1" customWidth="1"/>
    <col min="2305" max="2305" width="15.7109375" customWidth="1"/>
    <col min="2306" max="2306" width="12.28515625" bestFit="1" customWidth="1"/>
    <col min="2308" max="2308" width="11.28515625" customWidth="1"/>
    <col min="2309" max="2309" width="10.85546875" customWidth="1"/>
    <col min="2310" max="2310" width="12" customWidth="1"/>
    <col min="2311" max="2311" width="9.85546875" customWidth="1"/>
    <col min="2312" max="2312" width="10" customWidth="1"/>
    <col min="2313" max="2313" width="9.42578125" customWidth="1"/>
    <col min="2314" max="2314" width="10.28515625" bestFit="1" customWidth="1"/>
    <col min="2315" max="2316" width="10.42578125" bestFit="1" customWidth="1"/>
    <col min="2317" max="2317" width="11.7109375" bestFit="1" customWidth="1"/>
    <col min="2318" max="2318" width="10.140625" bestFit="1" customWidth="1"/>
    <col min="2319" max="2319" width="11.85546875" customWidth="1"/>
    <col min="2320" max="2321" width="10.140625" bestFit="1" customWidth="1"/>
    <col min="2322" max="2324" width="11.42578125" bestFit="1" customWidth="1"/>
    <col min="2325" max="2327" width="9.42578125" bestFit="1" customWidth="1"/>
    <col min="2328" max="2328" width="10.85546875" customWidth="1"/>
    <col min="2329" max="2329" width="9.42578125" bestFit="1" customWidth="1"/>
    <col min="2330" max="2330" width="10.140625" customWidth="1"/>
    <col min="2331" max="2331" width="11.140625" customWidth="1"/>
    <col min="2332" max="2332" width="10.7109375" customWidth="1"/>
    <col min="2333" max="2333" width="9.42578125" bestFit="1" customWidth="1"/>
    <col min="2334" max="2335" width="10.140625" bestFit="1" customWidth="1"/>
    <col min="2336" max="2336" width="9.42578125" bestFit="1" customWidth="1"/>
    <col min="2337" max="2337" width="10.7109375" bestFit="1" customWidth="1"/>
    <col min="2338" max="2338" width="10.140625" bestFit="1" customWidth="1"/>
    <col min="2339" max="2339" width="9.42578125" bestFit="1" customWidth="1"/>
    <col min="2340" max="2340" width="9.7109375" bestFit="1" customWidth="1"/>
    <col min="2341" max="2341" width="10.7109375" bestFit="1" customWidth="1"/>
    <col min="2342" max="2342" width="12.5703125" customWidth="1"/>
    <col min="2343" max="2343" width="9.42578125" bestFit="1" customWidth="1"/>
    <col min="2344" max="2347" width="10.7109375" bestFit="1" customWidth="1"/>
    <col min="2348" max="2349" width="11.5703125" bestFit="1" customWidth="1"/>
    <col min="2350" max="2350" width="11.42578125" bestFit="1" customWidth="1"/>
    <col min="2351" max="2351" width="12.42578125" customWidth="1"/>
    <col min="2352" max="2353" width="11.85546875" customWidth="1"/>
    <col min="2354" max="2354" width="9.7109375" bestFit="1" customWidth="1"/>
    <col min="2355" max="2355" width="9.42578125" bestFit="1" customWidth="1"/>
    <col min="2356" max="2356" width="11.42578125" bestFit="1" customWidth="1"/>
    <col min="2561" max="2561" width="15.7109375" customWidth="1"/>
    <col min="2562" max="2562" width="12.28515625" bestFit="1" customWidth="1"/>
    <col min="2564" max="2564" width="11.28515625" customWidth="1"/>
    <col min="2565" max="2565" width="10.85546875" customWidth="1"/>
    <col min="2566" max="2566" width="12" customWidth="1"/>
    <col min="2567" max="2567" width="9.85546875" customWidth="1"/>
    <col min="2568" max="2568" width="10" customWidth="1"/>
    <col min="2569" max="2569" width="9.42578125" customWidth="1"/>
    <col min="2570" max="2570" width="10.28515625" bestFit="1" customWidth="1"/>
    <col min="2571" max="2572" width="10.42578125" bestFit="1" customWidth="1"/>
    <col min="2573" max="2573" width="11.7109375" bestFit="1" customWidth="1"/>
    <col min="2574" max="2574" width="10.140625" bestFit="1" customWidth="1"/>
    <col min="2575" max="2575" width="11.85546875" customWidth="1"/>
    <col min="2576" max="2577" width="10.140625" bestFit="1" customWidth="1"/>
    <col min="2578" max="2580" width="11.42578125" bestFit="1" customWidth="1"/>
    <col min="2581" max="2583" width="9.42578125" bestFit="1" customWidth="1"/>
    <col min="2584" max="2584" width="10.85546875" customWidth="1"/>
    <col min="2585" max="2585" width="9.42578125" bestFit="1" customWidth="1"/>
    <col min="2586" max="2586" width="10.140625" customWidth="1"/>
    <col min="2587" max="2587" width="11.140625" customWidth="1"/>
    <col min="2588" max="2588" width="10.7109375" customWidth="1"/>
    <col min="2589" max="2589" width="9.42578125" bestFit="1" customWidth="1"/>
    <col min="2590" max="2591" width="10.140625" bestFit="1" customWidth="1"/>
    <col min="2592" max="2592" width="9.42578125" bestFit="1" customWidth="1"/>
    <col min="2593" max="2593" width="10.7109375" bestFit="1" customWidth="1"/>
    <col min="2594" max="2594" width="10.140625" bestFit="1" customWidth="1"/>
    <col min="2595" max="2595" width="9.42578125" bestFit="1" customWidth="1"/>
    <col min="2596" max="2596" width="9.7109375" bestFit="1" customWidth="1"/>
    <col min="2597" max="2597" width="10.7109375" bestFit="1" customWidth="1"/>
    <col min="2598" max="2598" width="12.5703125" customWidth="1"/>
    <col min="2599" max="2599" width="9.42578125" bestFit="1" customWidth="1"/>
    <col min="2600" max="2603" width="10.7109375" bestFit="1" customWidth="1"/>
    <col min="2604" max="2605" width="11.5703125" bestFit="1" customWidth="1"/>
    <col min="2606" max="2606" width="11.42578125" bestFit="1" customWidth="1"/>
    <col min="2607" max="2607" width="12.42578125" customWidth="1"/>
    <col min="2608" max="2609" width="11.85546875" customWidth="1"/>
    <col min="2610" max="2610" width="9.7109375" bestFit="1" customWidth="1"/>
    <col min="2611" max="2611" width="9.42578125" bestFit="1" customWidth="1"/>
    <col min="2612" max="2612" width="11.42578125" bestFit="1" customWidth="1"/>
    <col min="2817" max="2817" width="15.7109375" customWidth="1"/>
    <col min="2818" max="2818" width="12.28515625" bestFit="1" customWidth="1"/>
    <col min="2820" max="2820" width="11.28515625" customWidth="1"/>
    <col min="2821" max="2821" width="10.85546875" customWidth="1"/>
    <col min="2822" max="2822" width="12" customWidth="1"/>
    <col min="2823" max="2823" width="9.85546875" customWidth="1"/>
    <col min="2824" max="2824" width="10" customWidth="1"/>
    <col min="2825" max="2825" width="9.42578125" customWidth="1"/>
    <col min="2826" max="2826" width="10.28515625" bestFit="1" customWidth="1"/>
    <col min="2827" max="2828" width="10.42578125" bestFit="1" customWidth="1"/>
    <col min="2829" max="2829" width="11.7109375" bestFit="1" customWidth="1"/>
    <col min="2830" max="2830" width="10.140625" bestFit="1" customWidth="1"/>
    <col min="2831" max="2831" width="11.85546875" customWidth="1"/>
    <col min="2832" max="2833" width="10.140625" bestFit="1" customWidth="1"/>
    <col min="2834" max="2836" width="11.42578125" bestFit="1" customWidth="1"/>
    <col min="2837" max="2839" width="9.42578125" bestFit="1" customWidth="1"/>
    <col min="2840" max="2840" width="10.85546875" customWidth="1"/>
    <col min="2841" max="2841" width="9.42578125" bestFit="1" customWidth="1"/>
    <col min="2842" max="2842" width="10.140625" customWidth="1"/>
    <col min="2843" max="2843" width="11.140625" customWidth="1"/>
    <col min="2844" max="2844" width="10.7109375" customWidth="1"/>
    <col min="2845" max="2845" width="9.42578125" bestFit="1" customWidth="1"/>
    <col min="2846" max="2847" width="10.140625" bestFit="1" customWidth="1"/>
    <col min="2848" max="2848" width="9.42578125" bestFit="1" customWidth="1"/>
    <col min="2849" max="2849" width="10.7109375" bestFit="1" customWidth="1"/>
    <col min="2850" max="2850" width="10.140625" bestFit="1" customWidth="1"/>
    <col min="2851" max="2851" width="9.42578125" bestFit="1" customWidth="1"/>
    <col min="2852" max="2852" width="9.7109375" bestFit="1" customWidth="1"/>
    <col min="2853" max="2853" width="10.7109375" bestFit="1" customWidth="1"/>
    <col min="2854" max="2854" width="12.5703125" customWidth="1"/>
    <col min="2855" max="2855" width="9.42578125" bestFit="1" customWidth="1"/>
    <col min="2856" max="2859" width="10.7109375" bestFit="1" customWidth="1"/>
    <col min="2860" max="2861" width="11.5703125" bestFit="1" customWidth="1"/>
    <col min="2862" max="2862" width="11.42578125" bestFit="1" customWidth="1"/>
    <col min="2863" max="2863" width="12.42578125" customWidth="1"/>
    <col min="2864" max="2865" width="11.85546875" customWidth="1"/>
    <col min="2866" max="2866" width="9.7109375" bestFit="1" customWidth="1"/>
    <col min="2867" max="2867" width="9.42578125" bestFit="1" customWidth="1"/>
    <col min="2868" max="2868" width="11.42578125" bestFit="1" customWidth="1"/>
    <col min="3073" max="3073" width="15.7109375" customWidth="1"/>
    <col min="3074" max="3074" width="12.28515625" bestFit="1" customWidth="1"/>
    <col min="3076" max="3076" width="11.28515625" customWidth="1"/>
    <col min="3077" max="3077" width="10.85546875" customWidth="1"/>
    <col min="3078" max="3078" width="12" customWidth="1"/>
    <col min="3079" max="3079" width="9.85546875" customWidth="1"/>
    <col min="3080" max="3080" width="10" customWidth="1"/>
    <col min="3081" max="3081" width="9.42578125" customWidth="1"/>
    <col min="3082" max="3082" width="10.28515625" bestFit="1" customWidth="1"/>
    <col min="3083" max="3084" width="10.42578125" bestFit="1" customWidth="1"/>
    <col min="3085" max="3085" width="11.7109375" bestFit="1" customWidth="1"/>
    <col min="3086" max="3086" width="10.140625" bestFit="1" customWidth="1"/>
    <col min="3087" max="3087" width="11.85546875" customWidth="1"/>
    <col min="3088" max="3089" width="10.140625" bestFit="1" customWidth="1"/>
    <col min="3090" max="3092" width="11.42578125" bestFit="1" customWidth="1"/>
    <col min="3093" max="3095" width="9.42578125" bestFit="1" customWidth="1"/>
    <col min="3096" max="3096" width="10.85546875" customWidth="1"/>
    <col min="3097" max="3097" width="9.42578125" bestFit="1" customWidth="1"/>
    <col min="3098" max="3098" width="10.140625" customWidth="1"/>
    <col min="3099" max="3099" width="11.140625" customWidth="1"/>
    <col min="3100" max="3100" width="10.7109375" customWidth="1"/>
    <col min="3101" max="3101" width="9.42578125" bestFit="1" customWidth="1"/>
    <col min="3102" max="3103" width="10.140625" bestFit="1" customWidth="1"/>
    <col min="3104" max="3104" width="9.42578125" bestFit="1" customWidth="1"/>
    <col min="3105" max="3105" width="10.7109375" bestFit="1" customWidth="1"/>
    <col min="3106" max="3106" width="10.140625" bestFit="1" customWidth="1"/>
    <col min="3107" max="3107" width="9.42578125" bestFit="1" customWidth="1"/>
    <col min="3108" max="3108" width="9.7109375" bestFit="1" customWidth="1"/>
    <col min="3109" max="3109" width="10.7109375" bestFit="1" customWidth="1"/>
    <col min="3110" max="3110" width="12.5703125" customWidth="1"/>
    <col min="3111" max="3111" width="9.42578125" bestFit="1" customWidth="1"/>
    <col min="3112" max="3115" width="10.7109375" bestFit="1" customWidth="1"/>
    <col min="3116" max="3117" width="11.5703125" bestFit="1" customWidth="1"/>
    <col min="3118" max="3118" width="11.42578125" bestFit="1" customWidth="1"/>
    <col min="3119" max="3119" width="12.42578125" customWidth="1"/>
    <col min="3120" max="3121" width="11.85546875" customWidth="1"/>
    <col min="3122" max="3122" width="9.7109375" bestFit="1" customWidth="1"/>
    <col min="3123" max="3123" width="9.42578125" bestFit="1" customWidth="1"/>
    <col min="3124" max="3124" width="11.42578125" bestFit="1" customWidth="1"/>
    <col min="3329" max="3329" width="15.7109375" customWidth="1"/>
    <col min="3330" max="3330" width="12.28515625" bestFit="1" customWidth="1"/>
    <col min="3332" max="3332" width="11.28515625" customWidth="1"/>
    <col min="3333" max="3333" width="10.85546875" customWidth="1"/>
    <col min="3334" max="3334" width="12" customWidth="1"/>
    <col min="3335" max="3335" width="9.85546875" customWidth="1"/>
    <col min="3336" max="3336" width="10" customWidth="1"/>
    <col min="3337" max="3337" width="9.42578125" customWidth="1"/>
    <col min="3338" max="3338" width="10.28515625" bestFit="1" customWidth="1"/>
    <col min="3339" max="3340" width="10.42578125" bestFit="1" customWidth="1"/>
    <col min="3341" max="3341" width="11.7109375" bestFit="1" customWidth="1"/>
    <col min="3342" max="3342" width="10.140625" bestFit="1" customWidth="1"/>
    <col min="3343" max="3343" width="11.85546875" customWidth="1"/>
    <col min="3344" max="3345" width="10.140625" bestFit="1" customWidth="1"/>
    <col min="3346" max="3348" width="11.42578125" bestFit="1" customWidth="1"/>
    <col min="3349" max="3351" width="9.42578125" bestFit="1" customWidth="1"/>
    <col min="3352" max="3352" width="10.85546875" customWidth="1"/>
    <col min="3353" max="3353" width="9.42578125" bestFit="1" customWidth="1"/>
    <col min="3354" max="3354" width="10.140625" customWidth="1"/>
    <col min="3355" max="3355" width="11.140625" customWidth="1"/>
    <col min="3356" max="3356" width="10.7109375" customWidth="1"/>
    <col min="3357" max="3357" width="9.42578125" bestFit="1" customWidth="1"/>
    <col min="3358" max="3359" width="10.140625" bestFit="1" customWidth="1"/>
    <col min="3360" max="3360" width="9.42578125" bestFit="1" customWidth="1"/>
    <col min="3361" max="3361" width="10.7109375" bestFit="1" customWidth="1"/>
    <col min="3362" max="3362" width="10.140625" bestFit="1" customWidth="1"/>
    <col min="3363" max="3363" width="9.42578125" bestFit="1" customWidth="1"/>
    <col min="3364" max="3364" width="9.7109375" bestFit="1" customWidth="1"/>
    <col min="3365" max="3365" width="10.7109375" bestFit="1" customWidth="1"/>
    <col min="3366" max="3366" width="12.5703125" customWidth="1"/>
    <col min="3367" max="3367" width="9.42578125" bestFit="1" customWidth="1"/>
    <col min="3368" max="3371" width="10.7109375" bestFit="1" customWidth="1"/>
    <col min="3372" max="3373" width="11.5703125" bestFit="1" customWidth="1"/>
    <col min="3374" max="3374" width="11.42578125" bestFit="1" customWidth="1"/>
    <col min="3375" max="3375" width="12.42578125" customWidth="1"/>
    <col min="3376" max="3377" width="11.85546875" customWidth="1"/>
    <col min="3378" max="3378" width="9.7109375" bestFit="1" customWidth="1"/>
    <col min="3379" max="3379" width="9.42578125" bestFit="1" customWidth="1"/>
    <col min="3380" max="3380" width="11.42578125" bestFit="1" customWidth="1"/>
    <col min="3585" max="3585" width="15.7109375" customWidth="1"/>
    <col min="3586" max="3586" width="12.28515625" bestFit="1" customWidth="1"/>
    <col min="3588" max="3588" width="11.28515625" customWidth="1"/>
    <col min="3589" max="3589" width="10.85546875" customWidth="1"/>
    <col min="3590" max="3590" width="12" customWidth="1"/>
    <col min="3591" max="3591" width="9.85546875" customWidth="1"/>
    <col min="3592" max="3592" width="10" customWidth="1"/>
    <col min="3593" max="3593" width="9.42578125" customWidth="1"/>
    <col min="3594" max="3594" width="10.28515625" bestFit="1" customWidth="1"/>
    <col min="3595" max="3596" width="10.42578125" bestFit="1" customWidth="1"/>
    <col min="3597" max="3597" width="11.7109375" bestFit="1" customWidth="1"/>
    <col min="3598" max="3598" width="10.140625" bestFit="1" customWidth="1"/>
    <col min="3599" max="3599" width="11.85546875" customWidth="1"/>
    <col min="3600" max="3601" width="10.140625" bestFit="1" customWidth="1"/>
    <col min="3602" max="3604" width="11.42578125" bestFit="1" customWidth="1"/>
    <col min="3605" max="3607" width="9.42578125" bestFit="1" customWidth="1"/>
    <col min="3608" max="3608" width="10.85546875" customWidth="1"/>
    <col min="3609" max="3609" width="9.42578125" bestFit="1" customWidth="1"/>
    <col min="3610" max="3610" width="10.140625" customWidth="1"/>
    <col min="3611" max="3611" width="11.140625" customWidth="1"/>
    <col min="3612" max="3612" width="10.7109375" customWidth="1"/>
    <col min="3613" max="3613" width="9.42578125" bestFit="1" customWidth="1"/>
    <col min="3614" max="3615" width="10.140625" bestFit="1" customWidth="1"/>
    <col min="3616" max="3616" width="9.42578125" bestFit="1" customWidth="1"/>
    <col min="3617" max="3617" width="10.7109375" bestFit="1" customWidth="1"/>
    <col min="3618" max="3618" width="10.140625" bestFit="1" customWidth="1"/>
    <col min="3619" max="3619" width="9.42578125" bestFit="1" customWidth="1"/>
    <col min="3620" max="3620" width="9.7109375" bestFit="1" customWidth="1"/>
    <col min="3621" max="3621" width="10.7109375" bestFit="1" customWidth="1"/>
    <col min="3622" max="3622" width="12.5703125" customWidth="1"/>
    <col min="3623" max="3623" width="9.42578125" bestFit="1" customWidth="1"/>
    <col min="3624" max="3627" width="10.7109375" bestFit="1" customWidth="1"/>
    <col min="3628" max="3629" width="11.5703125" bestFit="1" customWidth="1"/>
    <col min="3630" max="3630" width="11.42578125" bestFit="1" customWidth="1"/>
    <col min="3631" max="3631" width="12.42578125" customWidth="1"/>
    <col min="3632" max="3633" width="11.85546875" customWidth="1"/>
    <col min="3634" max="3634" width="9.7109375" bestFit="1" customWidth="1"/>
    <col min="3635" max="3635" width="9.42578125" bestFit="1" customWidth="1"/>
    <col min="3636" max="3636" width="11.42578125" bestFit="1" customWidth="1"/>
    <col min="3841" max="3841" width="15.7109375" customWidth="1"/>
    <col min="3842" max="3842" width="12.28515625" bestFit="1" customWidth="1"/>
    <col min="3844" max="3844" width="11.28515625" customWidth="1"/>
    <col min="3845" max="3845" width="10.85546875" customWidth="1"/>
    <col min="3846" max="3846" width="12" customWidth="1"/>
    <col min="3847" max="3847" width="9.85546875" customWidth="1"/>
    <col min="3848" max="3848" width="10" customWidth="1"/>
    <col min="3849" max="3849" width="9.42578125" customWidth="1"/>
    <col min="3850" max="3850" width="10.28515625" bestFit="1" customWidth="1"/>
    <col min="3851" max="3852" width="10.42578125" bestFit="1" customWidth="1"/>
    <col min="3853" max="3853" width="11.7109375" bestFit="1" customWidth="1"/>
    <col min="3854" max="3854" width="10.140625" bestFit="1" customWidth="1"/>
    <col min="3855" max="3855" width="11.85546875" customWidth="1"/>
    <col min="3856" max="3857" width="10.140625" bestFit="1" customWidth="1"/>
    <col min="3858" max="3860" width="11.42578125" bestFit="1" customWidth="1"/>
    <col min="3861" max="3863" width="9.42578125" bestFit="1" customWidth="1"/>
    <col min="3864" max="3864" width="10.85546875" customWidth="1"/>
    <col min="3865" max="3865" width="9.42578125" bestFit="1" customWidth="1"/>
    <col min="3866" max="3866" width="10.140625" customWidth="1"/>
    <col min="3867" max="3867" width="11.140625" customWidth="1"/>
    <col min="3868" max="3868" width="10.7109375" customWidth="1"/>
    <col min="3869" max="3869" width="9.42578125" bestFit="1" customWidth="1"/>
    <col min="3870" max="3871" width="10.140625" bestFit="1" customWidth="1"/>
    <col min="3872" max="3872" width="9.42578125" bestFit="1" customWidth="1"/>
    <col min="3873" max="3873" width="10.7109375" bestFit="1" customWidth="1"/>
    <col min="3874" max="3874" width="10.140625" bestFit="1" customWidth="1"/>
    <col min="3875" max="3875" width="9.42578125" bestFit="1" customWidth="1"/>
    <col min="3876" max="3876" width="9.7109375" bestFit="1" customWidth="1"/>
    <col min="3877" max="3877" width="10.7109375" bestFit="1" customWidth="1"/>
    <col min="3878" max="3878" width="12.5703125" customWidth="1"/>
    <col min="3879" max="3879" width="9.42578125" bestFit="1" customWidth="1"/>
    <col min="3880" max="3883" width="10.7109375" bestFit="1" customWidth="1"/>
    <col min="3884" max="3885" width="11.5703125" bestFit="1" customWidth="1"/>
    <col min="3886" max="3886" width="11.42578125" bestFit="1" customWidth="1"/>
    <col min="3887" max="3887" width="12.42578125" customWidth="1"/>
    <col min="3888" max="3889" width="11.85546875" customWidth="1"/>
    <col min="3890" max="3890" width="9.7109375" bestFit="1" customWidth="1"/>
    <col min="3891" max="3891" width="9.42578125" bestFit="1" customWidth="1"/>
    <col min="3892" max="3892" width="11.42578125" bestFit="1" customWidth="1"/>
    <col min="4097" max="4097" width="15.7109375" customWidth="1"/>
    <col min="4098" max="4098" width="12.28515625" bestFit="1" customWidth="1"/>
    <col min="4100" max="4100" width="11.28515625" customWidth="1"/>
    <col min="4101" max="4101" width="10.85546875" customWidth="1"/>
    <col min="4102" max="4102" width="12" customWidth="1"/>
    <col min="4103" max="4103" width="9.85546875" customWidth="1"/>
    <col min="4104" max="4104" width="10" customWidth="1"/>
    <col min="4105" max="4105" width="9.42578125" customWidth="1"/>
    <col min="4106" max="4106" width="10.28515625" bestFit="1" customWidth="1"/>
    <col min="4107" max="4108" width="10.42578125" bestFit="1" customWidth="1"/>
    <col min="4109" max="4109" width="11.7109375" bestFit="1" customWidth="1"/>
    <col min="4110" max="4110" width="10.140625" bestFit="1" customWidth="1"/>
    <col min="4111" max="4111" width="11.85546875" customWidth="1"/>
    <col min="4112" max="4113" width="10.140625" bestFit="1" customWidth="1"/>
    <col min="4114" max="4116" width="11.42578125" bestFit="1" customWidth="1"/>
    <col min="4117" max="4119" width="9.42578125" bestFit="1" customWidth="1"/>
    <col min="4120" max="4120" width="10.85546875" customWidth="1"/>
    <col min="4121" max="4121" width="9.42578125" bestFit="1" customWidth="1"/>
    <col min="4122" max="4122" width="10.140625" customWidth="1"/>
    <col min="4123" max="4123" width="11.140625" customWidth="1"/>
    <col min="4124" max="4124" width="10.7109375" customWidth="1"/>
    <col min="4125" max="4125" width="9.42578125" bestFit="1" customWidth="1"/>
    <col min="4126" max="4127" width="10.140625" bestFit="1" customWidth="1"/>
    <col min="4128" max="4128" width="9.42578125" bestFit="1" customWidth="1"/>
    <col min="4129" max="4129" width="10.7109375" bestFit="1" customWidth="1"/>
    <col min="4130" max="4130" width="10.140625" bestFit="1" customWidth="1"/>
    <col min="4131" max="4131" width="9.42578125" bestFit="1" customWidth="1"/>
    <col min="4132" max="4132" width="9.7109375" bestFit="1" customWidth="1"/>
    <col min="4133" max="4133" width="10.7109375" bestFit="1" customWidth="1"/>
    <col min="4134" max="4134" width="12.5703125" customWidth="1"/>
    <col min="4135" max="4135" width="9.42578125" bestFit="1" customWidth="1"/>
    <col min="4136" max="4139" width="10.7109375" bestFit="1" customWidth="1"/>
    <col min="4140" max="4141" width="11.5703125" bestFit="1" customWidth="1"/>
    <col min="4142" max="4142" width="11.42578125" bestFit="1" customWidth="1"/>
    <col min="4143" max="4143" width="12.42578125" customWidth="1"/>
    <col min="4144" max="4145" width="11.85546875" customWidth="1"/>
    <col min="4146" max="4146" width="9.7109375" bestFit="1" customWidth="1"/>
    <col min="4147" max="4147" width="9.42578125" bestFit="1" customWidth="1"/>
    <col min="4148" max="4148" width="11.42578125" bestFit="1" customWidth="1"/>
    <col min="4353" max="4353" width="15.7109375" customWidth="1"/>
    <col min="4354" max="4354" width="12.28515625" bestFit="1" customWidth="1"/>
    <col min="4356" max="4356" width="11.28515625" customWidth="1"/>
    <col min="4357" max="4357" width="10.85546875" customWidth="1"/>
    <col min="4358" max="4358" width="12" customWidth="1"/>
    <col min="4359" max="4359" width="9.85546875" customWidth="1"/>
    <col min="4360" max="4360" width="10" customWidth="1"/>
    <col min="4361" max="4361" width="9.42578125" customWidth="1"/>
    <col min="4362" max="4362" width="10.28515625" bestFit="1" customWidth="1"/>
    <col min="4363" max="4364" width="10.42578125" bestFit="1" customWidth="1"/>
    <col min="4365" max="4365" width="11.7109375" bestFit="1" customWidth="1"/>
    <col min="4366" max="4366" width="10.140625" bestFit="1" customWidth="1"/>
    <col min="4367" max="4367" width="11.85546875" customWidth="1"/>
    <col min="4368" max="4369" width="10.140625" bestFit="1" customWidth="1"/>
    <col min="4370" max="4372" width="11.42578125" bestFit="1" customWidth="1"/>
    <col min="4373" max="4375" width="9.42578125" bestFit="1" customWidth="1"/>
    <col min="4376" max="4376" width="10.85546875" customWidth="1"/>
    <col min="4377" max="4377" width="9.42578125" bestFit="1" customWidth="1"/>
    <col min="4378" max="4378" width="10.140625" customWidth="1"/>
    <col min="4379" max="4379" width="11.140625" customWidth="1"/>
    <col min="4380" max="4380" width="10.7109375" customWidth="1"/>
    <col min="4381" max="4381" width="9.42578125" bestFit="1" customWidth="1"/>
    <col min="4382" max="4383" width="10.140625" bestFit="1" customWidth="1"/>
    <col min="4384" max="4384" width="9.42578125" bestFit="1" customWidth="1"/>
    <col min="4385" max="4385" width="10.7109375" bestFit="1" customWidth="1"/>
    <col min="4386" max="4386" width="10.140625" bestFit="1" customWidth="1"/>
    <col min="4387" max="4387" width="9.42578125" bestFit="1" customWidth="1"/>
    <col min="4388" max="4388" width="9.7109375" bestFit="1" customWidth="1"/>
    <col min="4389" max="4389" width="10.7109375" bestFit="1" customWidth="1"/>
    <col min="4390" max="4390" width="12.5703125" customWidth="1"/>
    <col min="4391" max="4391" width="9.42578125" bestFit="1" customWidth="1"/>
    <col min="4392" max="4395" width="10.7109375" bestFit="1" customWidth="1"/>
    <col min="4396" max="4397" width="11.5703125" bestFit="1" customWidth="1"/>
    <col min="4398" max="4398" width="11.42578125" bestFit="1" customWidth="1"/>
    <col min="4399" max="4399" width="12.42578125" customWidth="1"/>
    <col min="4400" max="4401" width="11.85546875" customWidth="1"/>
    <col min="4402" max="4402" width="9.7109375" bestFit="1" customWidth="1"/>
    <col min="4403" max="4403" width="9.42578125" bestFit="1" customWidth="1"/>
    <col min="4404" max="4404" width="11.42578125" bestFit="1" customWidth="1"/>
    <col min="4609" max="4609" width="15.7109375" customWidth="1"/>
    <col min="4610" max="4610" width="12.28515625" bestFit="1" customWidth="1"/>
    <col min="4612" max="4612" width="11.28515625" customWidth="1"/>
    <col min="4613" max="4613" width="10.85546875" customWidth="1"/>
    <col min="4614" max="4614" width="12" customWidth="1"/>
    <col min="4615" max="4615" width="9.85546875" customWidth="1"/>
    <col min="4616" max="4616" width="10" customWidth="1"/>
    <col min="4617" max="4617" width="9.42578125" customWidth="1"/>
    <col min="4618" max="4618" width="10.28515625" bestFit="1" customWidth="1"/>
    <col min="4619" max="4620" width="10.42578125" bestFit="1" customWidth="1"/>
    <col min="4621" max="4621" width="11.7109375" bestFit="1" customWidth="1"/>
    <col min="4622" max="4622" width="10.140625" bestFit="1" customWidth="1"/>
    <col min="4623" max="4623" width="11.85546875" customWidth="1"/>
    <col min="4624" max="4625" width="10.140625" bestFit="1" customWidth="1"/>
    <col min="4626" max="4628" width="11.42578125" bestFit="1" customWidth="1"/>
    <col min="4629" max="4631" width="9.42578125" bestFit="1" customWidth="1"/>
    <col min="4632" max="4632" width="10.85546875" customWidth="1"/>
    <col min="4633" max="4633" width="9.42578125" bestFit="1" customWidth="1"/>
    <col min="4634" max="4634" width="10.140625" customWidth="1"/>
    <col min="4635" max="4635" width="11.140625" customWidth="1"/>
    <col min="4636" max="4636" width="10.7109375" customWidth="1"/>
    <col min="4637" max="4637" width="9.42578125" bestFit="1" customWidth="1"/>
    <col min="4638" max="4639" width="10.140625" bestFit="1" customWidth="1"/>
    <col min="4640" max="4640" width="9.42578125" bestFit="1" customWidth="1"/>
    <col min="4641" max="4641" width="10.7109375" bestFit="1" customWidth="1"/>
    <col min="4642" max="4642" width="10.140625" bestFit="1" customWidth="1"/>
    <col min="4643" max="4643" width="9.42578125" bestFit="1" customWidth="1"/>
    <col min="4644" max="4644" width="9.7109375" bestFit="1" customWidth="1"/>
    <col min="4645" max="4645" width="10.7109375" bestFit="1" customWidth="1"/>
    <col min="4646" max="4646" width="12.5703125" customWidth="1"/>
    <col min="4647" max="4647" width="9.42578125" bestFit="1" customWidth="1"/>
    <col min="4648" max="4651" width="10.7109375" bestFit="1" customWidth="1"/>
    <col min="4652" max="4653" width="11.5703125" bestFit="1" customWidth="1"/>
    <col min="4654" max="4654" width="11.42578125" bestFit="1" customWidth="1"/>
    <col min="4655" max="4655" width="12.42578125" customWidth="1"/>
    <col min="4656" max="4657" width="11.85546875" customWidth="1"/>
    <col min="4658" max="4658" width="9.7109375" bestFit="1" customWidth="1"/>
    <col min="4659" max="4659" width="9.42578125" bestFit="1" customWidth="1"/>
    <col min="4660" max="4660" width="11.42578125" bestFit="1" customWidth="1"/>
    <col min="4865" max="4865" width="15.7109375" customWidth="1"/>
    <col min="4866" max="4866" width="12.28515625" bestFit="1" customWidth="1"/>
    <col min="4868" max="4868" width="11.28515625" customWidth="1"/>
    <col min="4869" max="4869" width="10.85546875" customWidth="1"/>
    <col min="4870" max="4870" width="12" customWidth="1"/>
    <col min="4871" max="4871" width="9.85546875" customWidth="1"/>
    <col min="4872" max="4872" width="10" customWidth="1"/>
    <col min="4873" max="4873" width="9.42578125" customWidth="1"/>
    <col min="4874" max="4874" width="10.28515625" bestFit="1" customWidth="1"/>
    <col min="4875" max="4876" width="10.42578125" bestFit="1" customWidth="1"/>
    <col min="4877" max="4877" width="11.7109375" bestFit="1" customWidth="1"/>
    <col min="4878" max="4878" width="10.140625" bestFit="1" customWidth="1"/>
    <col min="4879" max="4879" width="11.85546875" customWidth="1"/>
    <col min="4880" max="4881" width="10.140625" bestFit="1" customWidth="1"/>
    <col min="4882" max="4884" width="11.42578125" bestFit="1" customWidth="1"/>
    <col min="4885" max="4887" width="9.42578125" bestFit="1" customWidth="1"/>
    <col min="4888" max="4888" width="10.85546875" customWidth="1"/>
    <col min="4889" max="4889" width="9.42578125" bestFit="1" customWidth="1"/>
    <col min="4890" max="4890" width="10.140625" customWidth="1"/>
    <col min="4891" max="4891" width="11.140625" customWidth="1"/>
    <col min="4892" max="4892" width="10.7109375" customWidth="1"/>
    <col min="4893" max="4893" width="9.42578125" bestFit="1" customWidth="1"/>
    <col min="4894" max="4895" width="10.140625" bestFit="1" customWidth="1"/>
    <col min="4896" max="4896" width="9.42578125" bestFit="1" customWidth="1"/>
    <col min="4897" max="4897" width="10.7109375" bestFit="1" customWidth="1"/>
    <col min="4898" max="4898" width="10.140625" bestFit="1" customWidth="1"/>
    <col min="4899" max="4899" width="9.42578125" bestFit="1" customWidth="1"/>
    <col min="4900" max="4900" width="9.7109375" bestFit="1" customWidth="1"/>
    <col min="4901" max="4901" width="10.7109375" bestFit="1" customWidth="1"/>
    <col min="4902" max="4902" width="12.5703125" customWidth="1"/>
    <col min="4903" max="4903" width="9.42578125" bestFit="1" customWidth="1"/>
    <col min="4904" max="4907" width="10.7109375" bestFit="1" customWidth="1"/>
    <col min="4908" max="4909" width="11.5703125" bestFit="1" customWidth="1"/>
    <col min="4910" max="4910" width="11.42578125" bestFit="1" customWidth="1"/>
    <col min="4911" max="4911" width="12.42578125" customWidth="1"/>
    <col min="4912" max="4913" width="11.85546875" customWidth="1"/>
    <col min="4914" max="4914" width="9.7109375" bestFit="1" customWidth="1"/>
    <col min="4915" max="4915" width="9.42578125" bestFit="1" customWidth="1"/>
    <col min="4916" max="4916" width="11.42578125" bestFit="1" customWidth="1"/>
    <col min="5121" max="5121" width="15.7109375" customWidth="1"/>
    <col min="5122" max="5122" width="12.28515625" bestFit="1" customWidth="1"/>
    <col min="5124" max="5124" width="11.28515625" customWidth="1"/>
    <col min="5125" max="5125" width="10.85546875" customWidth="1"/>
    <col min="5126" max="5126" width="12" customWidth="1"/>
    <col min="5127" max="5127" width="9.85546875" customWidth="1"/>
    <col min="5128" max="5128" width="10" customWidth="1"/>
    <col min="5129" max="5129" width="9.42578125" customWidth="1"/>
    <col min="5130" max="5130" width="10.28515625" bestFit="1" customWidth="1"/>
    <col min="5131" max="5132" width="10.42578125" bestFit="1" customWidth="1"/>
    <col min="5133" max="5133" width="11.7109375" bestFit="1" customWidth="1"/>
    <col min="5134" max="5134" width="10.140625" bestFit="1" customWidth="1"/>
    <col min="5135" max="5135" width="11.85546875" customWidth="1"/>
    <col min="5136" max="5137" width="10.140625" bestFit="1" customWidth="1"/>
    <col min="5138" max="5140" width="11.42578125" bestFit="1" customWidth="1"/>
    <col min="5141" max="5143" width="9.42578125" bestFit="1" customWidth="1"/>
    <col min="5144" max="5144" width="10.85546875" customWidth="1"/>
    <col min="5145" max="5145" width="9.42578125" bestFit="1" customWidth="1"/>
    <col min="5146" max="5146" width="10.140625" customWidth="1"/>
    <col min="5147" max="5147" width="11.140625" customWidth="1"/>
    <col min="5148" max="5148" width="10.7109375" customWidth="1"/>
    <col min="5149" max="5149" width="9.42578125" bestFit="1" customWidth="1"/>
    <col min="5150" max="5151" width="10.140625" bestFit="1" customWidth="1"/>
    <col min="5152" max="5152" width="9.42578125" bestFit="1" customWidth="1"/>
    <col min="5153" max="5153" width="10.7109375" bestFit="1" customWidth="1"/>
    <col min="5154" max="5154" width="10.140625" bestFit="1" customWidth="1"/>
    <col min="5155" max="5155" width="9.42578125" bestFit="1" customWidth="1"/>
    <col min="5156" max="5156" width="9.7109375" bestFit="1" customWidth="1"/>
    <col min="5157" max="5157" width="10.7109375" bestFit="1" customWidth="1"/>
    <col min="5158" max="5158" width="12.5703125" customWidth="1"/>
    <col min="5159" max="5159" width="9.42578125" bestFit="1" customWidth="1"/>
    <col min="5160" max="5163" width="10.7109375" bestFit="1" customWidth="1"/>
    <col min="5164" max="5165" width="11.5703125" bestFit="1" customWidth="1"/>
    <col min="5166" max="5166" width="11.42578125" bestFit="1" customWidth="1"/>
    <col min="5167" max="5167" width="12.42578125" customWidth="1"/>
    <col min="5168" max="5169" width="11.85546875" customWidth="1"/>
    <col min="5170" max="5170" width="9.7109375" bestFit="1" customWidth="1"/>
    <col min="5171" max="5171" width="9.42578125" bestFit="1" customWidth="1"/>
    <col min="5172" max="5172" width="11.42578125" bestFit="1" customWidth="1"/>
    <col min="5377" max="5377" width="15.7109375" customWidth="1"/>
    <col min="5378" max="5378" width="12.28515625" bestFit="1" customWidth="1"/>
    <col min="5380" max="5380" width="11.28515625" customWidth="1"/>
    <col min="5381" max="5381" width="10.85546875" customWidth="1"/>
    <col min="5382" max="5382" width="12" customWidth="1"/>
    <col min="5383" max="5383" width="9.85546875" customWidth="1"/>
    <col min="5384" max="5384" width="10" customWidth="1"/>
    <col min="5385" max="5385" width="9.42578125" customWidth="1"/>
    <col min="5386" max="5386" width="10.28515625" bestFit="1" customWidth="1"/>
    <col min="5387" max="5388" width="10.42578125" bestFit="1" customWidth="1"/>
    <col min="5389" max="5389" width="11.7109375" bestFit="1" customWidth="1"/>
    <col min="5390" max="5390" width="10.140625" bestFit="1" customWidth="1"/>
    <col min="5391" max="5391" width="11.85546875" customWidth="1"/>
    <col min="5392" max="5393" width="10.140625" bestFit="1" customWidth="1"/>
    <col min="5394" max="5396" width="11.42578125" bestFit="1" customWidth="1"/>
    <col min="5397" max="5399" width="9.42578125" bestFit="1" customWidth="1"/>
    <col min="5400" max="5400" width="10.85546875" customWidth="1"/>
    <col min="5401" max="5401" width="9.42578125" bestFit="1" customWidth="1"/>
    <col min="5402" max="5402" width="10.140625" customWidth="1"/>
    <col min="5403" max="5403" width="11.140625" customWidth="1"/>
    <col min="5404" max="5404" width="10.7109375" customWidth="1"/>
    <col min="5405" max="5405" width="9.42578125" bestFit="1" customWidth="1"/>
    <col min="5406" max="5407" width="10.140625" bestFit="1" customWidth="1"/>
    <col min="5408" max="5408" width="9.42578125" bestFit="1" customWidth="1"/>
    <col min="5409" max="5409" width="10.7109375" bestFit="1" customWidth="1"/>
    <col min="5410" max="5410" width="10.140625" bestFit="1" customWidth="1"/>
    <col min="5411" max="5411" width="9.42578125" bestFit="1" customWidth="1"/>
    <col min="5412" max="5412" width="9.7109375" bestFit="1" customWidth="1"/>
    <col min="5413" max="5413" width="10.7109375" bestFit="1" customWidth="1"/>
    <col min="5414" max="5414" width="12.5703125" customWidth="1"/>
    <col min="5415" max="5415" width="9.42578125" bestFit="1" customWidth="1"/>
    <col min="5416" max="5419" width="10.7109375" bestFit="1" customWidth="1"/>
    <col min="5420" max="5421" width="11.5703125" bestFit="1" customWidth="1"/>
    <col min="5422" max="5422" width="11.42578125" bestFit="1" customWidth="1"/>
    <col min="5423" max="5423" width="12.42578125" customWidth="1"/>
    <col min="5424" max="5425" width="11.85546875" customWidth="1"/>
    <col min="5426" max="5426" width="9.7109375" bestFit="1" customWidth="1"/>
    <col min="5427" max="5427" width="9.42578125" bestFit="1" customWidth="1"/>
    <col min="5428" max="5428" width="11.42578125" bestFit="1" customWidth="1"/>
    <col min="5633" max="5633" width="15.7109375" customWidth="1"/>
    <col min="5634" max="5634" width="12.28515625" bestFit="1" customWidth="1"/>
    <col min="5636" max="5636" width="11.28515625" customWidth="1"/>
    <col min="5637" max="5637" width="10.85546875" customWidth="1"/>
    <col min="5638" max="5638" width="12" customWidth="1"/>
    <col min="5639" max="5639" width="9.85546875" customWidth="1"/>
    <col min="5640" max="5640" width="10" customWidth="1"/>
    <col min="5641" max="5641" width="9.42578125" customWidth="1"/>
    <col min="5642" max="5642" width="10.28515625" bestFit="1" customWidth="1"/>
    <col min="5643" max="5644" width="10.42578125" bestFit="1" customWidth="1"/>
    <col min="5645" max="5645" width="11.7109375" bestFit="1" customWidth="1"/>
    <col min="5646" max="5646" width="10.140625" bestFit="1" customWidth="1"/>
    <col min="5647" max="5647" width="11.85546875" customWidth="1"/>
    <col min="5648" max="5649" width="10.140625" bestFit="1" customWidth="1"/>
    <col min="5650" max="5652" width="11.42578125" bestFit="1" customWidth="1"/>
    <col min="5653" max="5655" width="9.42578125" bestFit="1" customWidth="1"/>
    <col min="5656" max="5656" width="10.85546875" customWidth="1"/>
    <col min="5657" max="5657" width="9.42578125" bestFit="1" customWidth="1"/>
    <col min="5658" max="5658" width="10.140625" customWidth="1"/>
    <col min="5659" max="5659" width="11.140625" customWidth="1"/>
    <col min="5660" max="5660" width="10.7109375" customWidth="1"/>
    <col min="5661" max="5661" width="9.42578125" bestFit="1" customWidth="1"/>
    <col min="5662" max="5663" width="10.140625" bestFit="1" customWidth="1"/>
    <col min="5664" max="5664" width="9.42578125" bestFit="1" customWidth="1"/>
    <col min="5665" max="5665" width="10.7109375" bestFit="1" customWidth="1"/>
    <col min="5666" max="5666" width="10.140625" bestFit="1" customWidth="1"/>
    <col min="5667" max="5667" width="9.42578125" bestFit="1" customWidth="1"/>
    <col min="5668" max="5668" width="9.7109375" bestFit="1" customWidth="1"/>
    <col min="5669" max="5669" width="10.7109375" bestFit="1" customWidth="1"/>
    <col min="5670" max="5670" width="12.5703125" customWidth="1"/>
    <col min="5671" max="5671" width="9.42578125" bestFit="1" customWidth="1"/>
    <col min="5672" max="5675" width="10.7109375" bestFit="1" customWidth="1"/>
    <col min="5676" max="5677" width="11.5703125" bestFit="1" customWidth="1"/>
    <col min="5678" max="5678" width="11.42578125" bestFit="1" customWidth="1"/>
    <col min="5679" max="5679" width="12.42578125" customWidth="1"/>
    <col min="5680" max="5681" width="11.85546875" customWidth="1"/>
    <col min="5682" max="5682" width="9.7109375" bestFit="1" customWidth="1"/>
    <col min="5683" max="5683" width="9.42578125" bestFit="1" customWidth="1"/>
    <col min="5684" max="5684" width="11.42578125" bestFit="1" customWidth="1"/>
    <col min="5889" max="5889" width="15.7109375" customWidth="1"/>
    <col min="5890" max="5890" width="12.28515625" bestFit="1" customWidth="1"/>
    <col min="5892" max="5892" width="11.28515625" customWidth="1"/>
    <col min="5893" max="5893" width="10.85546875" customWidth="1"/>
    <col min="5894" max="5894" width="12" customWidth="1"/>
    <col min="5895" max="5895" width="9.85546875" customWidth="1"/>
    <col min="5896" max="5896" width="10" customWidth="1"/>
    <col min="5897" max="5897" width="9.42578125" customWidth="1"/>
    <col min="5898" max="5898" width="10.28515625" bestFit="1" customWidth="1"/>
    <col min="5899" max="5900" width="10.42578125" bestFit="1" customWidth="1"/>
    <col min="5901" max="5901" width="11.7109375" bestFit="1" customWidth="1"/>
    <col min="5902" max="5902" width="10.140625" bestFit="1" customWidth="1"/>
    <col min="5903" max="5903" width="11.85546875" customWidth="1"/>
    <col min="5904" max="5905" width="10.140625" bestFit="1" customWidth="1"/>
    <col min="5906" max="5908" width="11.42578125" bestFit="1" customWidth="1"/>
    <col min="5909" max="5911" width="9.42578125" bestFit="1" customWidth="1"/>
    <col min="5912" max="5912" width="10.85546875" customWidth="1"/>
    <col min="5913" max="5913" width="9.42578125" bestFit="1" customWidth="1"/>
    <col min="5914" max="5914" width="10.140625" customWidth="1"/>
    <col min="5915" max="5915" width="11.140625" customWidth="1"/>
    <col min="5916" max="5916" width="10.7109375" customWidth="1"/>
    <col min="5917" max="5917" width="9.42578125" bestFit="1" customWidth="1"/>
    <col min="5918" max="5919" width="10.140625" bestFit="1" customWidth="1"/>
    <col min="5920" max="5920" width="9.42578125" bestFit="1" customWidth="1"/>
    <col min="5921" max="5921" width="10.7109375" bestFit="1" customWidth="1"/>
    <col min="5922" max="5922" width="10.140625" bestFit="1" customWidth="1"/>
    <col min="5923" max="5923" width="9.42578125" bestFit="1" customWidth="1"/>
    <col min="5924" max="5924" width="9.7109375" bestFit="1" customWidth="1"/>
    <col min="5925" max="5925" width="10.7109375" bestFit="1" customWidth="1"/>
    <col min="5926" max="5926" width="12.5703125" customWidth="1"/>
    <col min="5927" max="5927" width="9.42578125" bestFit="1" customWidth="1"/>
    <col min="5928" max="5931" width="10.7109375" bestFit="1" customWidth="1"/>
    <col min="5932" max="5933" width="11.5703125" bestFit="1" customWidth="1"/>
    <col min="5934" max="5934" width="11.42578125" bestFit="1" customWidth="1"/>
    <col min="5935" max="5935" width="12.42578125" customWidth="1"/>
    <col min="5936" max="5937" width="11.85546875" customWidth="1"/>
    <col min="5938" max="5938" width="9.7109375" bestFit="1" customWidth="1"/>
    <col min="5939" max="5939" width="9.42578125" bestFit="1" customWidth="1"/>
    <col min="5940" max="5940" width="11.42578125" bestFit="1" customWidth="1"/>
    <col min="6145" max="6145" width="15.7109375" customWidth="1"/>
    <col min="6146" max="6146" width="12.28515625" bestFit="1" customWidth="1"/>
    <col min="6148" max="6148" width="11.28515625" customWidth="1"/>
    <col min="6149" max="6149" width="10.85546875" customWidth="1"/>
    <col min="6150" max="6150" width="12" customWidth="1"/>
    <col min="6151" max="6151" width="9.85546875" customWidth="1"/>
    <col min="6152" max="6152" width="10" customWidth="1"/>
    <col min="6153" max="6153" width="9.42578125" customWidth="1"/>
    <col min="6154" max="6154" width="10.28515625" bestFit="1" customWidth="1"/>
    <col min="6155" max="6156" width="10.42578125" bestFit="1" customWidth="1"/>
    <col min="6157" max="6157" width="11.7109375" bestFit="1" customWidth="1"/>
    <col min="6158" max="6158" width="10.140625" bestFit="1" customWidth="1"/>
    <col min="6159" max="6159" width="11.85546875" customWidth="1"/>
    <col min="6160" max="6161" width="10.140625" bestFit="1" customWidth="1"/>
    <col min="6162" max="6164" width="11.42578125" bestFit="1" customWidth="1"/>
    <col min="6165" max="6167" width="9.42578125" bestFit="1" customWidth="1"/>
    <col min="6168" max="6168" width="10.85546875" customWidth="1"/>
    <col min="6169" max="6169" width="9.42578125" bestFit="1" customWidth="1"/>
    <col min="6170" max="6170" width="10.140625" customWidth="1"/>
    <col min="6171" max="6171" width="11.140625" customWidth="1"/>
    <col min="6172" max="6172" width="10.7109375" customWidth="1"/>
    <col min="6173" max="6173" width="9.42578125" bestFit="1" customWidth="1"/>
    <col min="6174" max="6175" width="10.140625" bestFit="1" customWidth="1"/>
    <col min="6176" max="6176" width="9.42578125" bestFit="1" customWidth="1"/>
    <col min="6177" max="6177" width="10.7109375" bestFit="1" customWidth="1"/>
    <col min="6178" max="6178" width="10.140625" bestFit="1" customWidth="1"/>
    <col min="6179" max="6179" width="9.42578125" bestFit="1" customWidth="1"/>
    <col min="6180" max="6180" width="9.7109375" bestFit="1" customWidth="1"/>
    <col min="6181" max="6181" width="10.7109375" bestFit="1" customWidth="1"/>
    <col min="6182" max="6182" width="12.5703125" customWidth="1"/>
    <col min="6183" max="6183" width="9.42578125" bestFit="1" customWidth="1"/>
    <col min="6184" max="6187" width="10.7109375" bestFit="1" customWidth="1"/>
    <col min="6188" max="6189" width="11.5703125" bestFit="1" customWidth="1"/>
    <col min="6190" max="6190" width="11.42578125" bestFit="1" customWidth="1"/>
    <col min="6191" max="6191" width="12.42578125" customWidth="1"/>
    <col min="6192" max="6193" width="11.85546875" customWidth="1"/>
    <col min="6194" max="6194" width="9.7109375" bestFit="1" customWidth="1"/>
    <col min="6195" max="6195" width="9.42578125" bestFit="1" customWidth="1"/>
    <col min="6196" max="6196" width="11.42578125" bestFit="1" customWidth="1"/>
    <col min="6401" max="6401" width="15.7109375" customWidth="1"/>
    <col min="6402" max="6402" width="12.28515625" bestFit="1" customWidth="1"/>
    <col min="6404" max="6404" width="11.28515625" customWidth="1"/>
    <col min="6405" max="6405" width="10.85546875" customWidth="1"/>
    <col min="6406" max="6406" width="12" customWidth="1"/>
    <col min="6407" max="6407" width="9.85546875" customWidth="1"/>
    <col min="6408" max="6408" width="10" customWidth="1"/>
    <col min="6409" max="6409" width="9.42578125" customWidth="1"/>
    <col min="6410" max="6410" width="10.28515625" bestFit="1" customWidth="1"/>
    <col min="6411" max="6412" width="10.42578125" bestFit="1" customWidth="1"/>
    <col min="6413" max="6413" width="11.7109375" bestFit="1" customWidth="1"/>
    <col min="6414" max="6414" width="10.140625" bestFit="1" customWidth="1"/>
    <col min="6415" max="6415" width="11.85546875" customWidth="1"/>
    <col min="6416" max="6417" width="10.140625" bestFit="1" customWidth="1"/>
    <col min="6418" max="6420" width="11.42578125" bestFit="1" customWidth="1"/>
    <col min="6421" max="6423" width="9.42578125" bestFit="1" customWidth="1"/>
    <col min="6424" max="6424" width="10.85546875" customWidth="1"/>
    <col min="6425" max="6425" width="9.42578125" bestFit="1" customWidth="1"/>
    <col min="6426" max="6426" width="10.140625" customWidth="1"/>
    <col min="6427" max="6427" width="11.140625" customWidth="1"/>
    <col min="6428" max="6428" width="10.7109375" customWidth="1"/>
    <col min="6429" max="6429" width="9.42578125" bestFit="1" customWidth="1"/>
    <col min="6430" max="6431" width="10.140625" bestFit="1" customWidth="1"/>
    <col min="6432" max="6432" width="9.42578125" bestFit="1" customWidth="1"/>
    <col min="6433" max="6433" width="10.7109375" bestFit="1" customWidth="1"/>
    <col min="6434" max="6434" width="10.140625" bestFit="1" customWidth="1"/>
    <col min="6435" max="6435" width="9.42578125" bestFit="1" customWidth="1"/>
    <col min="6436" max="6436" width="9.7109375" bestFit="1" customWidth="1"/>
    <col min="6437" max="6437" width="10.7109375" bestFit="1" customWidth="1"/>
    <col min="6438" max="6438" width="12.5703125" customWidth="1"/>
    <col min="6439" max="6439" width="9.42578125" bestFit="1" customWidth="1"/>
    <col min="6440" max="6443" width="10.7109375" bestFit="1" customWidth="1"/>
    <col min="6444" max="6445" width="11.5703125" bestFit="1" customWidth="1"/>
    <col min="6446" max="6446" width="11.42578125" bestFit="1" customWidth="1"/>
    <col min="6447" max="6447" width="12.42578125" customWidth="1"/>
    <col min="6448" max="6449" width="11.85546875" customWidth="1"/>
    <col min="6450" max="6450" width="9.7109375" bestFit="1" customWidth="1"/>
    <col min="6451" max="6451" width="9.42578125" bestFit="1" customWidth="1"/>
    <col min="6452" max="6452" width="11.42578125" bestFit="1" customWidth="1"/>
    <col min="6657" max="6657" width="15.7109375" customWidth="1"/>
    <col min="6658" max="6658" width="12.28515625" bestFit="1" customWidth="1"/>
    <col min="6660" max="6660" width="11.28515625" customWidth="1"/>
    <col min="6661" max="6661" width="10.85546875" customWidth="1"/>
    <col min="6662" max="6662" width="12" customWidth="1"/>
    <col min="6663" max="6663" width="9.85546875" customWidth="1"/>
    <col min="6664" max="6664" width="10" customWidth="1"/>
    <col min="6665" max="6665" width="9.42578125" customWidth="1"/>
    <col min="6666" max="6666" width="10.28515625" bestFit="1" customWidth="1"/>
    <col min="6667" max="6668" width="10.42578125" bestFit="1" customWidth="1"/>
    <col min="6669" max="6669" width="11.7109375" bestFit="1" customWidth="1"/>
    <col min="6670" max="6670" width="10.140625" bestFit="1" customWidth="1"/>
    <col min="6671" max="6671" width="11.85546875" customWidth="1"/>
    <col min="6672" max="6673" width="10.140625" bestFit="1" customWidth="1"/>
    <col min="6674" max="6676" width="11.42578125" bestFit="1" customWidth="1"/>
    <col min="6677" max="6679" width="9.42578125" bestFit="1" customWidth="1"/>
    <col min="6680" max="6680" width="10.85546875" customWidth="1"/>
    <col min="6681" max="6681" width="9.42578125" bestFit="1" customWidth="1"/>
    <col min="6682" max="6682" width="10.140625" customWidth="1"/>
    <col min="6683" max="6683" width="11.140625" customWidth="1"/>
    <col min="6684" max="6684" width="10.7109375" customWidth="1"/>
    <col min="6685" max="6685" width="9.42578125" bestFit="1" customWidth="1"/>
    <col min="6686" max="6687" width="10.140625" bestFit="1" customWidth="1"/>
    <col min="6688" max="6688" width="9.42578125" bestFit="1" customWidth="1"/>
    <col min="6689" max="6689" width="10.7109375" bestFit="1" customWidth="1"/>
    <col min="6690" max="6690" width="10.140625" bestFit="1" customWidth="1"/>
    <col min="6691" max="6691" width="9.42578125" bestFit="1" customWidth="1"/>
    <col min="6692" max="6692" width="9.7109375" bestFit="1" customWidth="1"/>
    <col min="6693" max="6693" width="10.7109375" bestFit="1" customWidth="1"/>
    <col min="6694" max="6694" width="12.5703125" customWidth="1"/>
    <col min="6695" max="6695" width="9.42578125" bestFit="1" customWidth="1"/>
    <col min="6696" max="6699" width="10.7109375" bestFit="1" customWidth="1"/>
    <col min="6700" max="6701" width="11.5703125" bestFit="1" customWidth="1"/>
    <col min="6702" max="6702" width="11.42578125" bestFit="1" customWidth="1"/>
    <col min="6703" max="6703" width="12.42578125" customWidth="1"/>
    <col min="6704" max="6705" width="11.85546875" customWidth="1"/>
    <col min="6706" max="6706" width="9.7109375" bestFit="1" customWidth="1"/>
    <col min="6707" max="6707" width="9.42578125" bestFit="1" customWidth="1"/>
    <col min="6708" max="6708" width="11.42578125" bestFit="1" customWidth="1"/>
    <col min="6913" max="6913" width="15.7109375" customWidth="1"/>
    <col min="6914" max="6914" width="12.28515625" bestFit="1" customWidth="1"/>
    <col min="6916" max="6916" width="11.28515625" customWidth="1"/>
    <col min="6917" max="6917" width="10.85546875" customWidth="1"/>
    <col min="6918" max="6918" width="12" customWidth="1"/>
    <col min="6919" max="6919" width="9.85546875" customWidth="1"/>
    <col min="6920" max="6920" width="10" customWidth="1"/>
    <col min="6921" max="6921" width="9.42578125" customWidth="1"/>
    <col min="6922" max="6922" width="10.28515625" bestFit="1" customWidth="1"/>
    <col min="6923" max="6924" width="10.42578125" bestFit="1" customWidth="1"/>
    <col min="6925" max="6925" width="11.7109375" bestFit="1" customWidth="1"/>
    <col min="6926" max="6926" width="10.140625" bestFit="1" customWidth="1"/>
    <col min="6927" max="6927" width="11.85546875" customWidth="1"/>
    <col min="6928" max="6929" width="10.140625" bestFit="1" customWidth="1"/>
    <col min="6930" max="6932" width="11.42578125" bestFit="1" customWidth="1"/>
    <col min="6933" max="6935" width="9.42578125" bestFit="1" customWidth="1"/>
    <col min="6936" max="6936" width="10.85546875" customWidth="1"/>
    <col min="6937" max="6937" width="9.42578125" bestFit="1" customWidth="1"/>
    <col min="6938" max="6938" width="10.140625" customWidth="1"/>
    <col min="6939" max="6939" width="11.140625" customWidth="1"/>
    <col min="6940" max="6940" width="10.7109375" customWidth="1"/>
    <col min="6941" max="6941" width="9.42578125" bestFit="1" customWidth="1"/>
    <col min="6942" max="6943" width="10.140625" bestFit="1" customWidth="1"/>
    <col min="6944" max="6944" width="9.42578125" bestFit="1" customWidth="1"/>
    <col min="6945" max="6945" width="10.7109375" bestFit="1" customWidth="1"/>
    <col min="6946" max="6946" width="10.140625" bestFit="1" customWidth="1"/>
    <col min="6947" max="6947" width="9.42578125" bestFit="1" customWidth="1"/>
    <col min="6948" max="6948" width="9.7109375" bestFit="1" customWidth="1"/>
    <col min="6949" max="6949" width="10.7109375" bestFit="1" customWidth="1"/>
    <col min="6950" max="6950" width="12.5703125" customWidth="1"/>
    <col min="6951" max="6951" width="9.42578125" bestFit="1" customWidth="1"/>
    <col min="6952" max="6955" width="10.7109375" bestFit="1" customWidth="1"/>
    <col min="6956" max="6957" width="11.5703125" bestFit="1" customWidth="1"/>
    <col min="6958" max="6958" width="11.42578125" bestFit="1" customWidth="1"/>
    <col min="6959" max="6959" width="12.42578125" customWidth="1"/>
    <col min="6960" max="6961" width="11.85546875" customWidth="1"/>
    <col min="6962" max="6962" width="9.7109375" bestFit="1" customWidth="1"/>
    <col min="6963" max="6963" width="9.42578125" bestFit="1" customWidth="1"/>
    <col min="6964" max="6964" width="11.42578125" bestFit="1" customWidth="1"/>
    <col min="7169" max="7169" width="15.7109375" customWidth="1"/>
    <col min="7170" max="7170" width="12.28515625" bestFit="1" customWidth="1"/>
    <col min="7172" max="7172" width="11.28515625" customWidth="1"/>
    <col min="7173" max="7173" width="10.85546875" customWidth="1"/>
    <col min="7174" max="7174" width="12" customWidth="1"/>
    <col min="7175" max="7175" width="9.85546875" customWidth="1"/>
    <col min="7176" max="7176" width="10" customWidth="1"/>
    <col min="7177" max="7177" width="9.42578125" customWidth="1"/>
    <col min="7178" max="7178" width="10.28515625" bestFit="1" customWidth="1"/>
    <col min="7179" max="7180" width="10.42578125" bestFit="1" customWidth="1"/>
    <col min="7181" max="7181" width="11.7109375" bestFit="1" customWidth="1"/>
    <col min="7182" max="7182" width="10.140625" bestFit="1" customWidth="1"/>
    <col min="7183" max="7183" width="11.85546875" customWidth="1"/>
    <col min="7184" max="7185" width="10.140625" bestFit="1" customWidth="1"/>
    <col min="7186" max="7188" width="11.42578125" bestFit="1" customWidth="1"/>
    <col min="7189" max="7191" width="9.42578125" bestFit="1" customWidth="1"/>
    <col min="7192" max="7192" width="10.85546875" customWidth="1"/>
    <col min="7193" max="7193" width="9.42578125" bestFit="1" customWidth="1"/>
    <col min="7194" max="7194" width="10.140625" customWidth="1"/>
    <col min="7195" max="7195" width="11.140625" customWidth="1"/>
    <col min="7196" max="7196" width="10.7109375" customWidth="1"/>
    <col min="7197" max="7197" width="9.42578125" bestFit="1" customWidth="1"/>
    <col min="7198" max="7199" width="10.140625" bestFit="1" customWidth="1"/>
    <col min="7200" max="7200" width="9.42578125" bestFit="1" customWidth="1"/>
    <col min="7201" max="7201" width="10.7109375" bestFit="1" customWidth="1"/>
    <col min="7202" max="7202" width="10.140625" bestFit="1" customWidth="1"/>
    <col min="7203" max="7203" width="9.42578125" bestFit="1" customWidth="1"/>
    <col min="7204" max="7204" width="9.7109375" bestFit="1" customWidth="1"/>
    <col min="7205" max="7205" width="10.7109375" bestFit="1" customWidth="1"/>
    <col min="7206" max="7206" width="12.5703125" customWidth="1"/>
    <col min="7207" max="7207" width="9.42578125" bestFit="1" customWidth="1"/>
    <col min="7208" max="7211" width="10.7109375" bestFit="1" customWidth="1"/>
    <col min="7212" max="7213" width="11.5703125" bestFit="1" customWidth="1"/>
    <col min="7214" max="7214" width="11.42578125" bestFit="1" customWidth="1"/>
    <col min="7215" max="7215" width="12.42578125" customWidth="1"/>
    <col min="7216" max="7217" width="11.85546875" customWidth="1"/>
    <col min="7218" max="7218" width="9.7109375" bestFit="1" customWidth="1"/>
    <col min="7219" max="7219" width="9.42578125" bestFit="1" customWidth="1"/>
    <col min="7220" max="7220" width="11.42578125" bestFit="1" customWidth="1"/>
    <col min="7425" max="7425" width="15.7109375" customWidth="1"/>
    <col min="7426" max="7426" width="12.28515625" bestFit="1" customWidth="1"/>
    <col min="7428" max="7428" width="11.28515625" customWidth="1"/>
    <col min="7429" max="7429" width="10.85546875" customWidth="1"/>
    <col min="7430" max="7430" width="12" customWidth="1"/>
    <col min="7431" max="7431" width="9.85546875" customWidth="1"/>
    <col min="7432" max="7432" width="10" customWidth="1"/>
    <col min="7433" max="7433" width="9.42578125" customWidth="1"/>
    <col min="7434" max="7434" width="10.28515625" bestFit="1" customWidth="1"/>
    <col min="7435" max="7436" width="10.42578125" bestFit="1" customWidth="1"/>
    <col min="7437" max="7437" width="11.7109375" bestFit="1" customWidth="1"/>
    <col min="7438" max="7438" width="10.140625" bestFit="1" customWidth="1"/>
    <col min="7439" max="7439" width="11.85546875" customWidth="1"/>
    <col min="7440" max="7441" width="10.140625" bestFit="1" customWidth="1"/>
    <col min="7442" max="7444" width="11.42578125" bestFit="1" customWidth="1"/>
    <col min="7445" max="7447" width="9.42578125" bestFit="1" customWidth="1"/>
    <col min="7448" max="7448" width="10.85546875" customWidth="1"/>
    <col min="7449" max="7449" width="9.42578125" bestFit="1" customWidth="1"/>
    <col min="7450" max="7450" width="10.140625" customWidth="1"/>
    <col min="7451" max="7451" width="11.140625" customWidth="1"/>
    <col min="7452" max="7452" width="10.7109375" customWidth="1"/>
    <col min="7453" max="7453" width="9.42578125" bestFit="1" customWidth="1"/>
    <col min="7454" max="7455" width="10.140625" bestFit="1" customWidth="1"/>
    <col min="7456" max="7456" width="9.42578125" bestFit="1" customWidth="1"/>
    <col min="7457" max="7457" width="10.7109375" bestFit="1" customWidth="1"/>
    <col min="7458" max="7458" width="10.140625" bestFit="1" customWidth="1"/>
    <col min="7459" max="7459" width="9.42578125" bestFit="1" customWidth="1"/>
    <col min="7460" max="7460" width="9.7109375" bestFit="1" customWidth="1"/>
    <col min="7461" max="7461" width="10.7109375" bestFit="1" customWidth="1"/>
    <col min="7462" max="7462" width="12.5703125" customWidth="1"/>
    <col min="7463" max="7463" width="9.42578125" bestFit="1" customWidth="1"/>
    <col min="7464" max="7467" width="10.7109375" bestFit="1" customWidth="1"/>
    <col min="7468" max="7469" width="11.5703125" bestFit="1" customWidth="1"/>
    <col min="7470" max="7470" width="11.42578125" bestFit="1" customWidth="1"/>
    <col min="7471" max="7471" width="12.42578125" customWidth="1"/>
    <col min="7472" max="7473" width="11.85546875" customWidth="1"/>
    <col min="7474" max="7474" width="9.7109375" bestFit="1" customWidth="1"/>
    <col min="7475" max="7475" width="9.42578125" bestFit="1" customWidth="1"/>
    <col min="7476" max="7476" width="11.42578125" bestFit="1" customWidth="1"/>
    <col min="7681" max="7681" width="15.7109375" customWidth="1"/>
    <col min="7682" max="7682" width="12.28515625" bestFit="1" customWidth="1"/>
    <col min="7684" max="7684" width="11.28515625" customWidth="1"/>
    <col min="7685" max="7685" width="10.85546875" customWidth="1"/>
    <col min="7686" max="7686" width="12" customWidth="1"/>
    <col min="7687" max="7687" width="9.85546875" customWidth="1"/>
    <col min="7688" max="7688" width="10" customWidth="1"/>
    <col min="7689" max="7689" width="9.42578125" customWidth="1"/>
    <col min="7690" max="7690" width="10.28515625" bestFit="1" customWidth="1"/>
    <col min="7691" max="7692" width="10.42578125" bestFit="1" customWidth="1"/>
    <col min="7693" max="7693" width="11.7109375" bestFit="1" customWidth="1"/>
    <col min="7694" max="7694" width="10.140625" bestFit="1" customWidth="1"/>
    <col min="7695" max="7695" width="11.85546875" customWidth="1"/>
    <col min="7696" max="7697" width="10.140625" bestFit="1" customWidth="1"/>
    <col min="7698" max="7700" width="11.42578125" bestFit="1" customWidth="1"/>
    <col min="7701" max="7703" width="9.42578125" bestFit="1" customWidth="1"/>
    <col min="7704" max="7704" width="10.85546875" customWidth="1"/>
    <col min="7705" max="7705" width="9.42578125" bestFit="1" customWidth="1"/>
    <col min="7706" max="7706" width="10.140625" customWidth="1"/>
    <col min="7707" max="7707" width="11.140625" customWidth="1"/>
    <col min="7708" max="7708" width="10.7109375" customWidth="1"/>
    <col min="7709" max="7709" width="9.42578125" bestFit="1" customWidth="1"/>
    <col min="7710" max="7711" width="10.140625" bestFit="1" customWidth="1"/>
    <col min="7712" max="7712" width="9.42578125" bestFit="1" customWidth="1"/>
    <col min="7713" max="7713" width="10.7109375" bestFit="1" customWidth="1"/>
    <col min="7714" max="7714" width="10.140625" bestFit="1" customWidth="1"/>
    <col min="7715" max="7715" width="9.42578125" bestFit="1" customWidth="1"/>
    <col min="7716" max="7716" width="9.7109375" bestFit="1" customWidth="1"/>
    <col min="7717" max="7717" width="10.7109375" bestFit="1" customWidth="1"/>
    <col min="7718" max="7718" width="12.5703125" customWidth="1"/>
    <col min="7719" max="7719" width="9.42578125" bestFit="1" customWidth="1"/>
    <col min="7720" max="7723" width="10.7109375" bestFit="1" customWidth="1"/>
    <col min="7724" max="7725" width="11.5703125" bestFit="1" customWidth="1"/>
    <col min="7726" max="7726" width="11.42578125" bestFit="1" customWidth="1"/>
    <col min="7727" max="7727" width="12.42578125" customWidth="1"/>
    <col min="7728" max="7729" width="11.85546875" customWidth="1"/>
    <col min="7730" max="7730" width="9.7109375" bestFit="1" customWidth="1"/>
    <col min="7731" max="7731" width="9.42578125" bestFit="1" customWidth="1"/>
    <col min="7732" max="7732" width="11.42578125" bestFit="1" customWidth="1"/>
    <col min="7937" max="7937" width="15.7109375" customWidth="1"/>
    <col min="7938" max="7938" width="12.28515625" bestFit="1" customWidth="1"/>
    <col min="7940" max="7940" width="11.28515625" customWidth="1"/>
    <col min="7941" max="7941" width="10.85546875" customWidth="1"/>
    <col min="7942" max="7942" width="12" customWidth="1"/>
    <col min="7943" max="7943" width="9.85546875" customWidth="1"/>
    <col min="7944" max="7944" width="10" customWidth="1"/>
    <col min="7945" max="7945" width="9.42578125" customWidth="1"/>
    <col min="7946" max="7946" width="10.28515625" bestFit="1" customWidth="1"/>
    <col min="7947" max="7948" width="10.42578125" bestFit="1" customWidth="1"/>
    <col min="7949" max="7949" width="11.7109375" bestFit="1" customWidth="1"/>
    <col min="7950" max="7950" width="10.140625" bestFit="1" customWidth="1"/>
    <col min="7951" max="7951" width="11.85546875" customWidth="1"/>
    <col min="7952" max="7953" width="10.140625" bestFit="1" customWidth="1"/>
    <col min="7954" max="7956" width="11.42578125" bestFit="1" customWidth="1"/>
    <col min="7957" max="7959" width="9.42578125" bestFit="1" customWidth="1"/>
    <col min="7960" max="7960" width="10.85546875" customWidth="1"/>
    <col min="7961" max="7961" width="9.42578125" bestFit="1" customWidth="1"/>
    <col min="7962" max="7962" width="10.140625" customWidth="1"/>
    <col min="7963" max="7963" width="11.140625" customWidth="1"/>
    <col min="7964" max="7964" width="10.7109375" customWidth="1"/>
    <col min="7965" max="7965" width="9.42578125" bestFit="1" customWidth="1"/>
    <col min="7966" max="7967" width="10.140625" bestFit="1" customWidth="1"/>
    <col min="7968" max="7968" width="9.42578125" bestFit="1" customWidth="1"/>
    <col min="7969" max="7969" width="10.7109375" bestFit="1" customWidth="1"/>
    <col min="7970" max="7970" width="10.140625" bestFit="1" customWidth="1"/>
    <col min="7971" max="7971" width="9.42578125" bestFit="1" customWidth="1"/>
    <col min="7972" max="7972" width="9.7109375" bestFit="1" customWidth="1"/>
    <col min="7973" max="7973" width="10.7109375" bestFit="1" customWidth="1"/>
    <col min="7974" max="7974" width="12.5703125" customWidth="1"/>
    <col min="7975" max="7975" width="9.42578125" bestFit="1" customWidth="1"/>
    <col min="7976" max="7979" width="10.7109375" bestFit="1" customWidth="1"/>
    <col min="7980" max="7981" width="11.5703125" bestFit="1" customWidth="1"/>
    <col min="7982" max="7982" width="11.42578125" bestFit="1" customWidth="1"/>
    <col min="7983" max="7983" width="12.42578125" customWidth="1"/>
    <col min="7984" max="7985" width="11.85546875" customWidth="1"/>
    <col min="7986" max="7986" width="9.7109375" bestFit="1" customWidth="1"/>
    <col min="7987" max="7987" width="9.42578125" bestFit="1" customWidth="1"/>
    <col min="7988" max="7988" width="11.42578125" bestFit="1" customWidth="1"/>
    <col min="8193" max="8193" width="15.7109375" customWidth="1"/>
    <col min="8194" max="8194" width="12.28515625" bestFit="1" customWidth="1"/>
    <col min="8196" max="8196" width="11.28515625" customWidth="1"/>
    <col min="8197" max="8197" width="10.85546875" customWidth="1"/>
    <col min="8198" max="8198" width="12" customWidth="1"/>
    <col min="8199" max="8199" width="9.85546875" customWidth="1"/>
    <col min="8200" max="8200" width="10" customWidth="1"/>
    <col min="8201" max="8201" width="9.42578125" customWidth="1"/>
    <col min="8202" max="8202" width="10.28515625" bestFit="1" customWidth="1"/>
    <col min="8203" max="8204" width="10.42578125" bestFit="1" customWidth="1"/>
    <col min="8205" max="8205" width="11.7109375" bestFit="1" customWidth="1"/>
    <col min="8206" max="8206" width="10.140625" bestFit="1" customWidth="1"/>
    <col min="8207" max="8207" width="11.85546875" customWidth="1"/>
    <col min="8208" max="8209" width="10.140625" bestFit="1" customWidth="1"/>
    <col min="8210" max="8212" width="11.42578125" bestFit="1" customWidth="1"/>
    <col min="8213" max="8215" width="9.42578125" bestFit="1" customWidth="1"/>
    <col min="8216" max="8216" width="10.85546875" customWidth="1"/>
    <col min="8217" max="8217" width="9.42578125" bestFit="1" customWidth="1"/>
    <col min="8218" max="8218" width="10.140625" customWidth="1"/>
    <col min="8219" max="8219" width="11.140625" customWidth="1"/>
    <col min="8220" max="8220" width="10.7109375" customWidth="1"/>
    <col min="8221" max="8221" width="9.42578125" bestFit="1" customWidth="1"/>
    <col min="8222" max="8223" width="10.140625" bestFit="1" customWidth="1"/>
    <col min="8224" max="8224" width="9.42578125" bestFit="1" customWidth="1"/>
    <col min="8225" max="8225" width="10.7109375" bestFit="1" customWidth="1"/>
    <col min="8226" max="8226" width="10.140625" bestFit="1" customWidth="1"/>
    <col min="8227" max="8227" width="9.42578125" bestFit="1" customWidth="1"/>
    <col min="8228" max="8228" width="9.7109375" bestFit="1" customWidth="1"/>
    <col min="8229" max="8229" width="10.7109375" bestFit="1" customWidth="1"/>
    <col min="8230" max="8230" width="12.5703125" customWidth="1"/>
    <col min="8231" max="8231" width="9.42578125" bestFit="1" customWidth="1"/>
    <col min="8232" max="8235" width="10.7109375" bestFit="1" customWidth="1"/>
    <col min="8236" max="8237" width="11.5703125" bestFit="1" customWidth="1"/>
    <col min="8238" max="8238" width="11.42578125" bestFit="1" customWidth="1"/>
    <col min="8239" max="8239" width="12.42578125" customWidth="1"/>
    <col min="8240" max="8241" width="11.85546875" customWidth="1"/>
    <col min="8242" max="8242" width="9.7109375" bestFit="1" customWidth="1"/>
    <col min="8243" max="8243" width="9.42578125" bestFit="1" customWidth="1"/>
    <col min="8244" max="8244" width="11.42578125" bestFit="1" customWidth="1"/>
    <col min="8449" max="8449" width="15.7109375" customWidth="1"/>
    <col min="8450" max="8450" width="12.28515625" bestFit="1" customWidth="1"/>
    <col min="8452" max="8452" width="11.28515625" customWidth="1"/>
    <col min="8453" max="8453" width="10.85546875" customWidth="1"/>
    <col min="8454" max="8454" width="12" customWidth="1"/>
    <col min="8455" max="8455" width="9.85546875" customWidth="1"/>
    <col min="8456" max="8456" width="10" customWidth="1"/>
    <col min="8457" max="8457" width="9.42578125" customWidth="1"/>
    <col min="8458" max="8458" width="10.28515625" bestFit="1" customWidth="1"/>
    <col min="8459" max="8460" width="10.42578125" bestFit="1" customWidth="1"/>
    <col min="8461" max="8461" width="11.7109375" bestFit="1" customWidth="1"/>
    <col min="8462" max="8462" width="10.140625" bestFit="1" customWidth="1"/>
    <col min="8463" max="8463" width="11.85546875" customWidth="1"/>
    <col min="8464" max="8465" width="10.140625" bestFit="1" customWidth="1"/>
    <col min="8466" max="8468" width="11.42578125" bestFit="1" customWidth="1"/>
    <col min="8469" max="8471" width="9.42578125" bestFit="1" customWidth="1"/>
    <col min="8472" max="8472" width="10.85546875" customWidth="1"/>
    <col min="8473" max="8473" width="9.42578125" bestFit="1" customWidth="1"/>
    <col min="8474" max="8474" width="10.140625" customWidth="1"/>
    <col min="8475" max="8475" width="11.140625" customWidth="1"/>
    <col min="8476" max="8476" width="10.7109375" customWidth="1"/>
    <col min="8477" max="8477" width="9.42578125" bestFit="1" customWidth="1"/>
    <col min="8478" max="8479" width="10.140625" bestFit="1" customWidth="1"/>
    <col min="8480" max="8480" width="9.42578125" bestFit="1" customWidth="1"/>
    <col min="8481" max="8481" width="10.7109375" bestFit="1" customWidth="1"/>
    <col min="8482" max="8482" width="10.140625" bestFit="1" customWidth="1"/>
    <col min="8483" max="8483" width="9.42578125" bestFit="1" customWidth="1"/>
    <col min="8484" max="8484" width="9.7109375" bestFit="1" customWidth="1"/>
    <col min="8485" max="8485" width="10.7109375" bestFit="1" customWidth="1"/>
    <col min="8486" max="8486" width="12.5703125" customWidth="1"/>
    <col min="8487" max="8487" width="9.42578125" bestFit="1" customWidth="1"/>
    <col min="8488" max="8491" width="10.7109375" bestFit="1" customWidth="1"/>
    <col min="8492" max="8493" width="11.5703125" bestFit="1" customWidth="1"/>
    <col min="8494" max="8494" width="11.42578125" bestFit="1" customWidth="1"/>
    <col min="8495" max="8495" width="12.42578125" customWidth="1"/>
    <col min="8496" max="8497" width="11.85546875" customWidth="1"/>
    <col min="8498" max="8498" width="9.7109375" bestFit="1" customWidth="1"/>
    <col min="8499" max="8499" width="9.42578125" bestFit="1" customWidth="1"/>
    <col min="8500" max="8500" width="11.42578125" bestFit="1" customWidth="1"/>
    <col min="8705" max="8705" width="15.7109375" customWidth="1"/>
    <col min="8706" max="8706" width="12.28515625" bestFit="1" customWidth="1"/>
    <col min="8708" max="8708" width="11.28515625" customWidth="1"/>
    <col min="8709" max="8709" width="10.85546875" customWidth="1"/>
    <col min="8710" max="8710" width="12" customWidth="1"/>
    <col min="8711" max="8711" width="9.85546875" customWidth="1"/>
    <col min="8712" max="8712" width="10" customWidth="1"/>
    <col min="8713" max="8713" width="9.42578125" customWidth="1"/>
    <col min="8714" max="8714" width="10.28515625" bestFit="1" customWidth="1"/>
    <col min="8715" max="8716" width="10.42578125" bestFit="1" customWidth="1"/>
    <col min="8717" max="8717" width="11.7109375" bestFit="1" customWidth="1"/>
    <col min="8718" max="8718" width="10.140625" bestFit="1" customWidth="1"/>
    <col min="8719" max="8719" width="11.85546875" customWidth="1"/>
    <col min="8720" max="8721" width="10.140625" bestFit="1" customWidth="1"/>
    <col min="8722" max="8724" width="11.42578125" bestFit="1" customWidth="1"/>
    <col min="8725" max="8727" width="9.42578125" bestFit="1" customWidth="1"/>
    <col min="8728" max="8728" width="10.85546875" customWidth="1"/>
    <col min="8729" max="8729" width="9.42578125" bestFit="1" customWidth="1"/>
    <col min="8730" max="8730" width="10.140625" customWidth="1"/>
    <col min="8731" max="8731" width="11.140625" customWidth="1"/>
    <col min="8732" max="8732" width="10.7109375" customWidth="1"/>
    <col min="8733" max="8733" width="9.42578125" bestFit="1" customWidth="1"/>
    <col min="8734" max="8735" width="10.140625" bestFit="1" customWidth="1"/>
    <col min="8736" max="8736" width="9.42578125" bestFit="1" customWidth="1"/>
    <col min="8737" max="8737" width="10.7109375" bestFit="1" customWidth="1"/>
    <col min="8738" max="8738" width="10.140625" bestFit="1" customWidth="1"/>
    <col min="8739" max="8739" width="9.42578125" bestFit="1" customWidth="1"/>
    <col min="8740" max="8740" width="9.7109375" bestFit="1" customWidth="1"/>
    <col min="8741" max="8741" width="10.7109375" bestFit="1" customWidth="1"/>
    <col min="8742" max="8742" width="12.5703125" customWidth="1"/>
    <col min="8743" max="8743" width="9.42578125" bestFit="1" customWidth="1"/>
    <col min="8744" max="8747" width="10.7109375" bestFit="1" customWidth="1"/>
    <col min="8748" max="8749" width="11.5703125" bestFit="1" customWidth="1"/>
    <col min="8750" max="8750" width="11.42578125" bestFit="1" customWidth="1"/>
    <col min="8751" max="8751" width="12.42578125" customWidth="1"/>
    <col min="8752" max="8753" width="11.85546875" customWidth="1"/>
    <col min="8754" max="8754" width="9.7109375" bestFit="1" customWidth="1"/>
    <col min="8755" max="8755" width="9.42578125" bestFit="1" customWidth="1"/>
    <col min="8756" max="8756" width="11.42578125" bestFit="1" customWidth="1"/>
    <col min="8961" max="8961" width="15.7109375" customWidth="1"/>
    <col min="8962" max="8962" width="12.28515625" bestFit="1" customWidth="1"/>
    <col min="8964" max="8964" width="11.28515625" customWidth="1"/>
    <col min="8965" max="8965" width="10.85546875" customWidth="1"/>
    <col min="8966" max="8966" width="12" customWidth="1"/>
    <col min="8967" max="8967" width="9.85546875" customWidth="1"/>
    <col min="8968" max="8968" width="10" customWidth="1"/>
    <col min="8969" max="8969" width="9.42578125" customWidth="1"/>
    <col min="8970" max="8970" width="10.28515625" bestFit="1" customWidth="1"/>
    <col min="8971" max="8972" width="10.42578125" bestFit="1" customWidth="1"/>
    <col min="8973" max="8973" width="11.7109375" bestFit="1" customWidth="1"/>
    <col min="8974" max="8974" width="10.140625" bestFit="1" customWidth="1"/>
    <col min="8975" max="8975" width="11.85546875" customWidth="1"/>
    <col min="8976" max="8977" width="10.140625" bestFit="1" customWidth="1"/>
    <col min="8978" max="8980" width="11.42578125" bestFit="1" customWidth="1"/>
    <col min="8981" max="8983" width="9.42578125" bestFit="1" customWidth="1"/>
    <col min="8984" max="8984" width="10.85546875" customWidth="1"/>
    <col min="8985" max="8985" width="9.42578125" bestFit="1" customWidth="1"/>
    <col min="8986" max="8986" width="10.140625" customWidth="1"/>
    <col min="8987" max="8987" width="11.140625" customWidth="1"/>
    <col min="8988" max="8988" width="10.7109375" customWidth="1"/>
    <col min="8989" max="8989" width="9.42578125" bestFit="1" customWidth="1"/>
    <col min="8990" max="8991" width="10.140625" bestFit="1" customWidth="1"/>
    <col min="8992" max="8992" width="9.42578125" bestFit="1" customWidth="1"/>
    <col min="8993" max="8993" width="10.7109375" bestFit="1" customWidth="1"/>
    <col min="8994" max="8994" width="10.140625" bestFit="1" customWidth="1"/>
    <col min="8995" max="8995" width="9.42578125" bestFit="1" customWidth="1"/>
    <col min="8996" max="8996" width="9.7109375" bestFit="1" customWidth="1"/>
    <col min="8997" max="8997" width="10.7109375" bestFit="1" customWidth="1"/>
    <col min="8998" max="8998" width="12.5703125" customWidth="1"/>
    <col min="8999" max="8999" width="9.42578125" bestFit="1" customWidth="1"/>
    <col min="9000" max="9003" width="10.7109375" bestFit="1" customWidth="1"/>
    <col min="9004" max="9005" width="11.5703125" bestFit="1" customWidth="1"/>
    <col min="9006" max="9006" width="11.42578125" bestFit="1" customWidth="1"/>
    <col min="9007" max="9007" width="12.42578125" customWidth="1"/>
    <col min="9008" max="9009" width="11.85546875" customWidth="1"/>
    <col min="9010" max="9010" width="9.7109375" bestFit="1" customWidth="1"/>
    <col min="9011" max="9011" width="9.42578125" bestFit="1" customWidth="1"/>
    <col min="9012" max="9012" width="11.42578125" bestFit="1" customWidth="1"/>
    <col min="9217" max="9217" width="15.7109375" customWidth="1"/>
    <col min="9218" max="9218" width="12.28515625" bestFit="1" customWidth="1"/>
    <col min="9220" max="9220" width="11.28515625" customWidth="1"/>
    <col min="9221" max="9221" width="10.85546875" customWidth="1"/>
    <col min="9222" max="9222" width="12" customWidth="1"/>
    <col min="9223" max="9223" width="9.85546875" customWidth="1"/>
    <col min="9224" max="9224" width="10" customWidth="1"/>
    <col min="9225" max="9225" width="9.42578125" customWidth="1"/>
    <col min="9226" max="9226" width="10.28515625" bestFit="1" customWidth="1"/>
    <col min="9227" max="9228" width="10.42578125" bestFit="1" customWidth="1"/>
    <col min="9229" max="9229" width="11.7109375" bestFit="1" customWidth="1"/>
    <col min="9230" max="9230" width="10.140625" bestFit="1" customWidth="1"/>
    <col min="9231" max="9231" width="11.85546875" customWidth="1"/>
    <col min="9232" max="9233" width="10.140625" bestFit="1" customWidth="1"/>
    <col min="9234" max="9236" width="11.42578125" bestFit="1" customWidth="1"/>
    <col min="9237" max="9239" width="9.42578125" bestFit="1" customWidth="1"/>
    <col min="9240" max="9240" width="10.85546875" customWidth="1"/>
    <col min="9241" max="9241" width="9.42578125" bestFit="1" customWidth="1"/>
    <col min="9242" max="9242" width="10.140625" customWidth="1"/>
    <col min="9243" max="9243" width="11.140625" customWidth="1"/>
    <col min="9244" max="9244" width="10.7109375" customWidth="1"/>
    <col min="9245" max="9245" width="9.42578125" bestFit="1" customWidth="1"/>
    <col min="9246" max="9247" width="10.140625" bestFit="1" customWidth="1"/>
    <col min="9248" max="9248" width="9.42578125" bestFit="1" customWidth="1"/>
    <col min="9249" max="9249" width="10.7109375" bestFit="1" customWidth="1"/>
    <col min="9250" max="9250" width="10.140625" bestFit="1" customWidth="1"/>
    <col min="9251" max="9251" width="9.42578125" bestFit="1" customWidth="1"/>
    <col min="9252" max="9252" width="9.7109375" bestFit="1" customWidth="1"/>
    <col min="9253" max="9253" width="10.7109375" bestFit="1" customWidth="1"/>
    <col min="9254" max="9254" width="12.5703125" customWidth="1"/>
    <col min="9255" max="9255" width="9.42578125" bestFit="1" customWidth="1"/>
    <col min="9256" max="9259" width="10.7109375" bestFit="1" customWidth="1"/>
    <col min="9260" max="9261" width="11.5703125" bestFit="1" customWidth="1"/>
    <col min="9262" max="9262" width="11.42578125" bestFit="1" customWidth="1"/>
    <col min="9263" max="9263" width="12.42578125" customWidth="1"/>
    <col min="9264" max="9265" width="11.85546875" customWidth="1"/>
    <col min="9266" max="9266" width="9.7109375" bestFit="1" customWidth="1"/>
    <col min="9267" max="9267" width="9.42578125" bestFit="1" customWidth="1"/>
    <col min="9268" max="9268" width="11.42578125" bestFit="1" customWidth="1"/>
    <col min="9473" max="9473" width="15.7109375" customWidth="1"/>
    <col min="9474" max="9474" width="12.28515625" bestFit="1" customWidth="1"/>
    <col min="9476" max="9476" width="11.28515625" customWidth="1"/>
    <col min="9477" max="9477" width="10.85546875" customWidth="1"/>
    <col min="9478" max="9478" width="12" customWidth="1"/>
    <col min="9479" max="9479" width="9.85546875" customWidth="1"/>
    <col min="9480" max="9480" width="10" customWidth="1"/>
    <col min="9481" max="9481" width="9.42578125" customWidth="1"/>
    <col min="9482" max="9482" width="10.28515625" bestFit="1" customWidth="1"/>
    <col min="9483" max="9484" width="10.42578125" bestFit="1" customWidth="1"/>
    <col min="9485" max="9485" width="11.7109375" bestFit="1" customWidth="1"/>
    <col min="9486" max="9486" width="10.140625" bestFit="1" customWidth="1"/>
    <col min="9487" max="9487" width="11.85546875" customWidth="1"/>
    <col min="9488" max="9489" width="10.140625" bestFit="1" customWidth="1"/>
    <col min="9490" max="9492" width="11.42578125" bestFit="1" customWidth="1"/>
    <col min="9493" max="9495" width="9.42578125" bestFit="1" customWidth="1"/>
    <col min="9496" max="9496" width="10.85546875" customWidth="1"/>
    <col min="9497" max="9497" width="9.42578125" bestFit="1" customWidth="1"/>
    <col min="9498" max="9498" width="10.140625" customWidth="1"/>
    <col min="9499" max="9499" width="11.140625" customWidth="1"/>
    <col min="9500" max="9500" width="10.7109375" customWidth="1"/>
    <col min="9501" max="9501" width="9.42578125" bestFit="1" customWidth="1"/>
    <col min="9502" max="9503" width="10.140625" bestFit="1" customWidth="1"/>
    <col min="9504" max="9504" width="9.42578125" bestFit="1" customWidth="1"/>
    <col min="9505" max="9505" width="10.7109375" bestFit="1" customWidth="1"/>
    <col min="9506" max="9506" width="10.140625" bestFit="1" customWidth="1"/>
    <col min="9507" max="9507" width="9.42578125" bestFit="1" customWidth="1"/>
    <col min="9508" max="9508" width="9.7109375" bestFit="1" customWidth="1"/>
    <col min="9509" max="9509" width="10.7109375" bestFit="1" customWidth="1"/>
    <col min="9510" max="9510" width="12.5703125" customWidth="1"/>
    <col min="9511" max="9511" width="9.42578125" bestFit="1" customWidth="1"/>
    <col min="9512" max="9515" width="10.7109375" bestFit="1" customWidth="1"/>
    <col min="9516" max="9517" width="11.5703125" bestFit="1" customWidth="1"/>
    <col min="9518" max="9518" width="11.42578125" bestFit="1" customWidth="1"/>
    <col min="9519" max="9519" width="12.42578125" customWidth="1"/>
    <col min="9520" max="9521" width="11.85546875" customWidth="1"/>
    <col min="9522" max="9522" width="9.7109375" bestFit="1" customWidth="1"/>
    <col min="9523" max="9523" width="9.42578125" bestFit="1" customWidth="1"/>
    <col min="9524" max="9524" width="11.42578125" bestFit="1" customWidth="1"/>
    <col min="9729" max="9729" width="15.7109375" customWidth="1"/>
    <col min="9730" max="9730" width="12.28515625" bestFit="1" customWidth="1"/>
    <col min="9732" max="9732" width="11.28515625" customWidth="1"/>
    <col min="9733" max="9733" width="10.85546875" customWidth="1"/>
    <col min="9734" max="9734" width="12" customWidth="1"/>
    <col min="9735" max="9735" width="9.85546875" customWidth="1"/>
    <col min="9736" max="9736" width="10" customWidth="1"/>
    <col min="9737" max="9737" width="9.42578125" customWidth="1"/>
    <col min="9738" max="9738" width="10.28515625" bestFit="1" customWidth="1"/>
    <col min="9739" max="9740" width="10.42578125" bestFit="1" customWidth="1"/>
    <col min="9741" max="9741" width="11.7109375" bestFit="1" customWidth="1"/>
    <col min="9742" max="9742" width="10.140625" bestFit="1" customWidth="1"/>
    <col min="9743" max="9743" width="11.85546875" customWidth="1"/>
    <col min="9744" max="9745" width="10.140625" bestFit="1" customWidth="1"/>
    <col min="9746" max="9748" width="11.42578125" bestFit="1" customWidth="1"/>
    <col min="9749" max="9751" width="9.42578125" bestFit="1" customWidth="1"/>
    <col min="9752" max="9752" width="10.85546875" customWidth="1"/>
    <col min="9753" max="9753" width="9.42578125" bestFit="1" customWidth="1"/>
    <col min="9754" max="9754" width="10.140625" customWidth="1"/>
    <col min="9755" max="9755" width="11.140625" customWidth="1"/>
    <col min="9756" max="9756" width="10.7109375" customWidth="1"/>
    <col min="9757" max="9757" width="9.42578125" bestFit="1" customWidth="1"/>
    <col min="9758" max="9759" width="10.140625" bestFit="1" customWidth="1"/>
    <col min="9760" max="9760" width="9.42578125" bestFit="1" customWidth="1"/>
    <col min="9761" max="9761" width="10.7109375" bestFit="1" customWidth="1"/>
    <col min="9762" max="9762" width="10.140625" bestFit="1" customWidth="1"/>
    <col min="9763" max="9763" width="9.42578125" bestFit="1" customWidth="1"/>
    <col min="9764" max="9764" width="9.7109375" bestFit="1" customWidth="1"/>
    <col min="9765" max="9765" width="10.7109375" bestFit="1" customWidth="1"/>
    <col min="9766" max="9766" width="12.5703125" customWidth="1"/>
    <col min="9767" max="9767" width="9.42578125" bestFit="1" customWidth="1"/>
    <col min="9768" max="9771" width="10.7109375" bestFit="1" customWidth="1"/>
    <col min="9772" max="9773" width="11.5703125" bestFit="1" customWidth="1"/>
    <col min="9774" max="9774" width="11.42578125" bestFit="1" customWidth="1"/>
    <col min="9775" max="9775" width="12.42578125" customWidth="1"/>
    <col min="9776" max="9777" width="11.85546875" customWidth="1"/>
    <col min="9778" max="9778" width="9.7109375" bestFit="1" customWidth="1"/>
    <col min="9779" max="9779" width="9.42578125" bestFit="1" customWidth="1"/>
    <col min="9780" max="9780" width="11.42578125" bestFit="1" customWidth="1"/>
    <col min="9985" max="9985" width="15.7109375" customWidth="1"/>
    <col min="9986" max="9986" width="12.28515625" bestFit="1" customWidth="1"/>
    <col min="9988" max="9988" width="11.28515625" customWidth="1"/>
    <col min="9989" max="9989" width="10.85546875" customWidth="1"/>
    <col min="9990" max="9990" width="12" customWidth="1"/>
    <col min="9991" max="9991" width="9.85546875" customWidth="1"/>
    <col min="9992" max="9992" width="10" customWidth="1"/>
    <col min="9993" max="9993" width="9.42578125" customWidth="1"/>
    <col min="9994" max="9994" width="10.28515625" bestFit="1" customWidth="1"/>
    <col min="9995" max="9996" width="10.42578125" bestFit="1" customWidth="1"/>
    <col min="9997" max="9997" width="11.7109375" bestFit="1" customWidth="1"/>
    <col min="9998" max="9998" width="10.140625" bestFit="1" customWidth="1"/>
    <col min="9999" max="9999" width="11.85546875" customWidth="1"/>
    <col min="10000" max="10001" width="10.140625" bestFit="1" customWidth="1"/>
    <col min="10002" max="10004" width="11.42578125" bestFit="1" customWidth="1"/>
    <col min="10005" max="10007" width="9.42578125" bestFit="1" customWidth="1"/>
    <col min="10008" max="10008" width="10.85546875" customWidth="1"/>
    <col min="10009" max="10009" width="9.42578125" bestFit="1" customWidth="1"/>
    <col min="10010" max="10010" width="10.140625" customWidth="1"/>
    <col min="10011" max="10011" width="11.140625" customWidth="1"/>
    <col min="10012" max="10012" width="10.7109375" customWidth="1"/>
    <col min="10013" max="10013" width="9.42578125" bestFit="1" customWidth="1"/>
    <col min="10014" max="10015" width="10.140625" bestFit="1" customWidth="1"/>
    <col min="10016" max="10016" width="9.42578125" bestFit="1" customWidth="1"/>
    <col min="10017" max="10017" width="10.7109375" bestFit="1" customWidth="1"/>
    <col min="10018" max="10018" width="10.140625" bestFit="1" customWidth="1"/>
    <col min="10019" max="10019" width="9.42578125" bestFit="1" customWidth="1"/>
    <col min="10020" max="10020" width="9.7109375" bestFit="1" customWidth="1"/>
    <col min="10021" max="10021" width="10.7109375" bestFit="1" customWidth="1"/>
    <col min="10022" max="10022" width="12.5703125" customWidth="1"/>
    <col min="10023" max="10023" width="9.42578125" bestFit="1" customWidth="1"/>
    <col min="10024" max="10027" width="10.7109375" bestFit="1" customWidth="1"/>
    <col min="10028" max="10029" width="11.5703125" bestFit="1" customWidth="1"/>
    <col min="10030" max="10030" width="11.42578125" bestFit="1" customWidth="1"/>
    <col min="10031" max="10031" width="12.42578125" customWidth="1"/>
    <col min="10032" max="10033" width="11.85546875" customWidth="1"/>
    <col min="10034" max="10034" width="9.7109375" bestFit="1" customWidth="1"/>
    <col min="10035" max="10035" width="9.42578125" bestFit="1" customWidth="1"/>
    <col min="10036" max="10036" width="11.42578125" bestFit="1" customWidth="1"/>
    <col min="10241" max="10241" width="15.7109375" customWidth="1"/>
    <col min="10242" max="10242" width="12.28515625" bestFit="1" customWidth="1"/>
    <col min="10244" max="10244" width="11.28515625" customWidth="1"/>
    <col min="10245" max="10245" width="10.85546875" customWidth="1"/>
    <col min="10246" max="10246" width="12" customWidth="1"/>
    <col min="10247" max="10247" width="9.85546875" customWidth="1"/>
    <col min="10248" max="10248" width="10" customWidth="1"/>
    <col min="10249" max="10249" width="9.42578125" customWidth="1"/>
    <col min="10250" max="10250" width="10.28515625" bestFit="1" customWidth="1"/>
    <col min="10251" max="10252" width="10.42578125" bestFit="1" customWidth="1"/>
    <col min="10253" max="10253" width="11.7109375" bestFit="1" customWidth="1"/>
    <col min="10254" max="10254" width="10.140625" bestFit="1" customWidth="1"/>
    <col min="10255" max="10255" width="11.85546875" customWidth="1"/>
    <col min="10256" max="10257" width="10.140625" bestFit="1" customWidth="1"/>
    <col min="10258" max="10260" width="11.42578125" bestFit="1" customWidth="1"/>
    <col min="10261" max="10263" width="9.42578125" bestFit="1" customWidth="1"/>
    <col min="10264" max="10264" width="10.85546875" customWidth="1"/>
    <col min="10265" max="10265" width="9.42578125" bestFit="1" customWidth="1"/>
    <col min="10266" max="10266" width="10.140625" customWidth="1"/>
    <col min="10267" max="10267" width="11.140625" customWidth="1"/>
    <col min="10268" max="10268" width="10.7109375" customWidth="1"/>
    <col min="10269" max="10269" width="9.42578125" bestFit="1" customWidth="1"/>
    <col min="10270" max="10271" width="10.140625" bestFit="1" customWidth="1"/>
    <col min="10272" max="10272" width="9.42578125" bestFit="1" customWidth="1"/>
    <col min="10273" max="10273" width="10.7109375" bestFit="1" customWidth="1"/>
    <col min="10274" max="10274" width="10.140625" bestFit="1" customWidth="1"/>
    <col min="10275" max="10275" width="9.42578125" bestFit="1" customWidth="1"/>
    <col min="10276" max="10276" width="9.7109375" bestFit="1" customWidth="1"/>
    <col min="10277" max="10277" width="10.7109375" bestFit="1" customWidth="1"/>
    <col min="10278" max="10278" width="12.5703125" customWidth="1"/>
    <col min="10279" max="10279" width="9.42578125" bestFit="1" customWidth="1"/>
    <col min="10280" max="10283" width="10.7109375" bestFit="1" customWidth="1"/>
    <col min="10284" max="10285" width="11.5703125" bestFit="1" customWidth="1"/>
    <col min="10286" max="10286" width="11.42578125" bestFit="1" customWidth="1"/>
    <col min="10287" max="10287" width="12.42578125" customWidth="1"/>
    <col min="10288" max="10289" width="11.85546875" customWidth="1"/>
    <col min="10290" max="10290" width="9.7109375" bestFit="1" customWidth="1"/>
    <col min="10291" max="10291" width="9.42578125" bestFit="1" customWidth="1"/>
    <col min="10292" max="10292" width="11.42578125" bestFit="1" customWidth="1"/>
    <col min="10497" max="10497" width="15.7109375" customWidth="1"/>
    <col min="10498" max="10498" width="12.28515625" bestFit="1" customWidth="1"/>
    <col min="10500" max="10500" width="11.28515625" customWidth="1"/>
    <col min="10501" max="10501" width="10.85546875" customWidth="1"/>
    <col min="10502" max="10502" width="12" customWidth="1"/>
    <col min="10503" max="10503" width="9.85546875" customWidth="1"/>
    <col min="10504" max="10504" width="10" customWidth="1"/>
    <col min="10505" max="10505" width="9.42578125" customWidth="1"/>
    <col min="10506" max="10506" width="10.28515625" bestFit="1" customWidth="1"/>
    <col min="10507" max="10508" width="10.42578125" bestFit="1" customWidth="1"/>
    <col min="10509" max="10509" width="11.7109375" bestFit="1" customWidth="1"/>
    <col min="10510" max="10510" width="10.140625" bestFit="1" customWidth="1"/>
    <col min="10511" max="10511" width="11.85546875" customWidth="1"/>
    <col min="10512" max="10513" width="10.140625" bestFit="1" customWidth="1"/>
    <col min="10514" max="10516" width="11.42578125" bestFit="1" customWidth="1"/>
    <col min="10517" max="10519" width="9.42578125" bestFit="1" customWidth="1"/>
    <col min="10520" max="10520" width="10.85546875" customWidth="1"/>
    <col min="10521" max="10521" width="9.42578125" bestFit="1" customWidth="1"/>
    <col min="10522" max="10522" width="10.140625" customWidth="1"/>
    <col min="10523" max="10523" width="11.140625" customWidth="1"/>
    <col min="10524" max="10524" width="10.7109375" customWidth="1"/>
    <col min="10525" max="10525" width="9.42578125" bestFit="1" customWidth="1"/>
    <col min="10526" max="10527" width="10.140625" bestFit="1" customWidth="1"/>
    <col min="10528" max="10528" width="9.42578125" bestFit="1" customWidth="1"/>
    <col min="10529" max="10529" width="10.7109375" bestFit="1" customWidth="1"/>
    <col min="10530" max="10530" width="10.140625" bestFit="1" customWidth="1"/>
    <col min="10531" max="10531" width="9.42578125" bestFit="1" customWidth="1"/>
    <col min="10532" max="10532" width="9.7109375" bestFit="1" customWidth="1"/>
    <col min="10533" max="10533" width="10.7109375" bestFit="1" customWidth="1"/>
    <col min="10534" max="10534" width="12.5703125" customWidth="1"/>
    <col min="10535" max="10535" width="9.42578125" bestFit="1" customWidth="1"/>
    <col min="10536" max="10539" width="10.7109375" bestFit="1" customWidth="1"/>
    <col min="10540" max="10541" width="11.5703125" bestFit="1" customWidth="1"/>
    <col min="10542" max="10542" width="11.42578125" bestFit="1" customWidth="1"/>
    <col min="10543" max="10543" width="12.42578125" customWidth="1"/>
    <col min="10544" max="10545" width="11.85546875" customWidth="1"/>
    <col min="10546" max="10546" width="9.7109375" bestFit="1" customWidth="1"/>
    <col min="10547" max="10547" width="9.42578125" bestFit="1" customWidth="1"/>
    <col min="10548" max="10548" width="11.42578125" bestFit="1" customWidth="1"/>
    <col min="10753" max="10753" width="15.7109375" customWidth="1"/>
    <col min="10754" max="10754" width="12.28515625" bestFit="1" customWidth="1"/>
    <col min="10756" max="10756" width="11.28515625" customWidth="1"/>
    <col min="10757" max="10757" width="10.85546875" customWidth="1"/>
    <col min="10758" max="10758" width="12" customWidth="1"/>
    <col min="10759" max="10759" width="9.85546875" customWidth="1"/>
    <col min="10760" max="10760" width="10" customWidth="1"/>
    <col min="10761" max="10761" width="9.42578125" customWidth="1"/>
    <col min="10762" max="10762" width="10.28515625" bestFit="1" customWidth="1"/>
    <col min="10763" max="10764" width="10.42578125" bestFit="1" customWidth="1"/>
    <col min="10765" max="10765" width="11.7109375" bestFit="1" customWidth="1"/>
    <col min="10766" max="10766" width="10.140625" bestFit="1" customWidth="1"/>
    <col min="10767" max="10767" width="11.85546875" customWidth="1"/>
    <col min="10768" max="10769" width="10.140625" bestFit="1" customWidth="1"/>
    <col min="10770" max="10772" width="11.42578125" bestFit="1" customWidth="1"/>
    <col min="10773" max="10775" width="9.42578125" bestFit="1" customWidth="1"/>
    <col min="10776" max="10776" width="10.85546875" customWidth="1"/>
    <col min="10777" max="10777" width="9.42578125" bestFit="1" customWidth="1"/>
    <col min="10778" max="10778" width="10.140625" customWidth="1"/>
    <col min="10779" max="10779" width="11.140625" customWidth="1"/>
    <col min="10780" max="10780" width="10.7109375" customWidth="1"/>
    <col min="10781" max="10781" width="9.42578125" bestFit="1" customWidth="1"/>
    <col min="10782" max="10783" width="10.140625" bestFit="1" customWidth="1"/>
    <col min="10784" max="10784" width="9.42578125" bestFit="1" customWidth="1"/>
    <col min="10785" max="10785" width="10.7109375" bestFit="1" customWidth="1"/>
    <col min="10786" max="10786" width="10.140625" bestFit="1" customWidth="1"/>
    <col min="10787" max="10787" width="9.42578125" bestFit="1" customWidth="1"/>
    <col min="10788" max="10788" width="9.7109375" bestFit="1" customWidth="1"/>
    <col min="10789" max="10789" width="10.7109375" bestFit="1" customWidth="1"/>
    <col min="10790" max="10790" width="12.5703125" customWidth="1"/>
    <col min="10791" max="10791" width="9.42578125" bestFit="1" customWidth="1"/>
    <col min="10792" max="10795" width="10.7109375" bestFit="1" customWidth="1"/>
    <col min="10796" max="10797" width="11.5703125" bestFit="1" customWidth="1"/>
    <col min="10798" max="10798" width="11.42578125" bestFit="1" customWidth="1"/>
    <col min="10799" max="10799" width="12.42578125" customWidth="1"/>
    <col min="10800" max="10801" width="11.85546875" customWidth="1"/>
    <col min="10802" max="10802" width="9.7109375" bestFit="1" customWidth="1"/>
    <col min="10803" max="10803" width="9.42578125" bestFit="1" customWidth="1"/>
    <col min="10804" max="10804" width="11.42578125" bestFit="1" customWidth="1"/>
    <col min="11009" max="11009" width="15.7109375" customWidth="1"/>
    <col min="11010" max="11010" width="12.28515625" bestFit="1" customWidth="1"/>
    <col min="11012" max="11012" width="11.28515625" customWidth="1"/>
    <col min="11013" max="11013" width="10.85546875" customWidth="1"/>
    <col min="11014" max="11014" width="12" customWidth="1"/>
    <col min="11015" max="11015" width="9.85546875" customWidth="1"/>
    <col min="11016" max="11016" width="10" customWidth="1"/>
    <col min="11017" max="11017" width="9.42578125" customWidth="1"/>
    <col min="11018" max="11018" width="10.28515625" bestFit="1" customWidth="1"/>
    <col min="11019" max="11020" width="10.42578125" bestFit="1" customWidth="1"/>
    <col min="11021" max="11021" width="11.7109375" bestFit="1" customWidth="1"/>
    <col min="11022" max="11022" width="10.140625" bestFit="1" customWidth="1"/>
    <col min="11023" max="11023" width="11.85546875" customWidth="1"/>
    <col min="11024" max="11025" width="10.140625" bestFit="1" customWidth="1"/>
    <col min="11026" max="11028" width="11.42578125" bestFit="1" customWidth="1"/>
    <col min="11029" max="11031" width="9.42578125" bestFit="1" customWidth="1"/>
    <col min="11032" max="11032" width="10.85546875" customWidth="1"/>
    <col min="11033" max="11033" width="9.42578125" bestFit="1" customWidth="1"/>
    <col min="11034" max="11034" width="10.140625" customWidth="1"/>
    <col min="11035" max="11035" width="11.140625" customWidth="1"/>
    <col min="11036" max="11036" width="10.7109375" customWidth="1"/>
    <col min="11037" max="11037" width="9.42578125" bestFit="1" customWidth="1"/>
    <col min="11038" max="11039" width="10.140625" bestFit="1" customWidth="1"/>
    <col min="11040" max="11040" width="9.42578125" bestFit="1" customWidth="1"/>
    <col min="11041" max="11041" width="10.7109375" bestFit="1" customWidth="1"/>
    <col min="11042" max="11042" width="10.140625" bestFit="1" customWidth="1"/>
    <col min="11043" max="11043" width="9.42578125" bestFit="1" customWidth="1"/>
    <col min="11044" max="11044" width="9.7109375" bestFit="1" customWidth="1"/>
    <col min="11045" max="11045" width="10.7109375" bestFit="1" customWidth="1"/>
    <col min="11046" max="11046" width="12.5703125" customWidth="1"/>
    <col min="11047" max="11047" width="9.42578125" bestFit="1" customWidth="1"/>
    <col min="11048" max="11051" width="10.7109375" bestFit="1" customWidth="1"/>
    <col min="11052" max="11053" width="11.5703125" bestFit="1" customWidth="1"/>
    <col min="11054" max="11054" width="11.42578125" bestFit="1" customWidth="1"/>
    <col min="11055" max="11055" width="12.42578125" customWidth="1"/>
    <col min="11056" max="11057" width="11.85546875" customWidth="1"/>
    <col min="11058" max="11058" width="9.7109375" bestFit="1" customWidth="1"/>
    <col min="11059" max="11059" width="9.42578125" bestFit="1" customWidth="1"/>
    <col min="11060" max="11060" width="11.42578125" bestFit="1" customWidth="1"/>
    <col min="11265" max="11265" width="15.7109375" customWidth="1"/>
    <col min="11266" max="11266" width="12.28515625" bestFit="1" customWidth="1"/>
    <col min="11268" max="11268" width="11.28515625" customWidth="1"/>
    <col min="11269" max="11269" width="10.85546875" customWidth="1"/>
    <col min="11270" max="11270" width="12" customWidth="1"/>
    <col min="11271" max="11271" width="9.85546875" customWidth="1"/>
    <col min="11272" max="11272" width="10" customWidth="1"/>
    <col min="11273" max="11273" width="9.42578125" customWidth="1"/>
    <col min="11274" max="11274" width="10.28515625" bestFit="1" customWidth="1"/>
    <col min="11275" max="11276" width="10.42578125" bestFit="1" customWidth="1"/>
    <col min="11277" max="11277" width="11.7109375" bestFit="1" customWidth="1"/>
    <col min="11278" max="11278" width="10.140625" bestFit="1" customWidth="1"/>
    <col min="11279" max="11279" width="11.85546875" customWidth="1"/>
    <col min="11280" max="11281" width="10.140625" bestFit="1" customWidth="1"/>
    <col min="11282" max="11284" width="11.42578125" bestFit="1" customWidth="1"/>
    <col min="11285" max="11287" width="9.42578125" bestFit="1" customWidth="1"/>
    <col min="11288" max="11288" width="10.85546875" customWidth="1"/>
    <col min="11289" max="11289" width="9.42578125" bestFit="1" customWidth="1"/>
    <col min="11290" max="11290" width="10.140625" customWidth="1"/>
    <col min="11291" max="11291" width="11.140625" customWidth="1"/>
    <col min="11292" max="11292" width="10.7109375" customWidth="1"/>
    <col min="11293" max="11293" width="9.42578125" bestFit="1" customWidth="1"/>
    <col min="11294" max="11295" width="10.140625" bestFit="1" customWidth="1"/>
    <col min="11296" max="11296" width="9.42578125" bestFit="1" customWidth="1"/>
    <col min="11297" max="11297" width="10.7109375" bestFit="1" customWidth="1"/>
    <col min="11298" max="11298" width="10.140625" bestFit="1" customWidth="1"/>
    <col min="11299" max="11299" width="9.42578125" bestFit="1" customWidth="1"/>
    <col min="11300" max="11300" width="9.7109375" bestFit="1" customWidth="1"/>
    <col min="11301" max="11301" width="10.7109375" bestFit="1" customWidth="1"/>
    <col min="11302" max="11302" width="12.5703125" customWidth="1"/>
    <col min="11303" max="11303" width="9.42578125" bestFit="1" customWidth="1"/>
    <col min="11304" max="11307" width="10.7109375" bestFit="1" customWidth="1"/>
    <col min="11308" max="11309" width="11.5703125" bestFit="1" customWidth="1"/>
    <col min="11310" max="11310" width="11.42578125" bestFit="1" customWidth="1"/>
    <col min="11311" max="11311" width="12.42578125" customWidth="1"/>
    <col min="11312" max="11313" width="11.85546875" customWidth="1"/>
    <col min="11314" max="11314" width="9.7109375" bestFit="1" customWidth="1"/>
    <col min="11315" max="11315" width="9.42578125" bestFit="1" customWidth="1"/>
    <col min="11316" max="11316" width="11.42578125" bestFit="1" customWidth="1"/>
    <col min="11521" max="11521" width="15.7109375" customWidth="1"/>
    <col min="11522" max="11522" width="12.28515625" bestFit="1" customWidth="1"/>
    <col min="11524" max="11524" width="11.28515625" customWidth="1"/>
    <col min="11525" max="11525" width="10.85546875" customWidth="1"/>
    <col min="11526" max="11526" width="12" customWidth="1"/>
    <col min="11527" max="11527" width="9.85546875" customWidth="1"/>
    <col min="11528" max="11528" width="10" customWidth="1"/>
    <col min="11529" max="11529" width="9.42578125" customWidth="1"/>
    <col min="11530" max="11530" width="10.28515625" bestFit="1" customWidth="1"/>
    <col min="11531" max="11532" width="10.42578125" bestFit="1" customWidth="1"/>
    <col min="11533" max="11533" width="11.7109375" bestFit="1" customWidth="1"/>
    <col min="11534" max="11534" width="10.140625" bestFit="1" customWidth="1"/>
    <col min="11535" max="11535" width="11.85546875" customWidth="1"/>
    <col min="11536" max="11537" width="10.140625" bestFit="1" customWidth="1"/>
    <col min="11538" max="11540" width="11.42578125" bestFit="1" customWidth="1"/>
    <col min="11541" max="11543" width="9.42578125" bestFit="1" customWidth="1"/>
    <col min="11544" max="11544" width="10.85546875" customWidth="1"/>
    <col min="11545" max="11545" width="9.42578125" bestFit="1" customWidth="1"/>
    <col min="11546" max="11546" width="10.140625" customWidth="1"/>
    <col min="11547" max="11547" width="11.140625" customWidth="1"/>
    <col min="11548" max="11548" width="10.7109375" customWidth="1"/>
    <col min="11549" max="11549" width="9.42578125" bestFit="1" customWidth="1"/>
    <col min="11550" max="11551" width="10.140625" bestFit="1" customWidth="1"/>
    <col min="11552" max="11552" width="9.42578125" bestFit="1" customWidth="1"/>
    <col min="11553" max="11553" width="10.7109375" bestFit="1" customWidth="1"/>
    <col min="11554" max="11554" width="10.140625" bestFit="1" customWidth="1"/>
    <col min="11555" max="11555" width="9.42578125" bestFit="1" customWidth="1"/>
    <col min="11556" max="11556" width="9.7109375" bestFit="1" customWidth="1"/>
    <col min="11557" max="11557" width="10.7109375" bestFit="1" customWidth="1"/>
    <col min="11558" max="11558" width="12.5703125" customWidth="1"/>
    <col min="11559" max="11559" width="9.42578125" bestFit="1" customWidth="1"/>
    <col min="11560" max="11563" width="10.7109375" bestFit="1" customWidth="1"/>
    <col min="11564" max="11565" width="11.5703125" bestFit="1" customWidth="1"/>
    <col min="11566" max="11566" width="11.42578125" bestFit="1" customWidth="1"/>
    <col min="11567" max="11567" width="12.42578125" customWidth="1"/>
    <col min="11568" max="11569" width="11.85546875" customWidth="1"/>
    <col min="11570" max="11570" width="9.7109375" bestFit="1" customWidth="1"/>
    <col min="11571" max="11571" width="9.42578125" bestFit="1" customWidth="1"/>
    <col min="11572" max="11572" width="11.42578125" bestFit="1" customWidth="1"/>
    <col min="11777" max="11777" width="15.7109375" customWidth="1"/>
    <col min="11778" max="11778" width="12.28515625" bestFit="1" customWidth="1"/>
    <col min="11780" max="11780" width="11.28515625" customWidth="1"/>
    <col min="11781" max="11781" width="10.85546875" customWidth="1"/>
    <col min="11782" max="11782" width="12" customWidth="1"/>
    <col min="11783" max="11783" width="9.85546875" customWidth="1"/>
    <col min="11784" max="11784" width="10" customWidth="1"/>
    <col min="11785" max="11785" width="9.42578125" customWidth="1"/>
    <col min="11786" max="11786" width="10.28515625" bestFit="1" customWidth="1"/>
    <col min="11787" max="11788" width="10.42578125" bestFit="1" customWidth="1"/>
    <col min="11789" max="11789" width="11.7109375" bestFit="1" customWidth="1"/>
    <col min="11790" max="11790" width="10.140625" bestFit="1" customWidth="1"/>
    <col min="11791" max="11791" width="11.85546875" customWidth="1"/>
    <col min="11792" max="11793" width="10.140625" bestFit="1" customWidth="1"/>
    <col min="11794" max="11796" width="11.42578125" bestFit="1" customWidth="1"/>
    <col min="11797" max="11799" width="9.42578125" bestFit="1" customWidth="1"/>
    <col min="11800" max="11800" width="10.85546875" customWidth="1"/>
    <col min="11801" max="11801" width="9.42578125" bestFit="1" customWidth="1"/>
    <col min="11802" max="11802" width="10.140625" customWidth="1"/>
    <col min="11803" max="11803" width="11.140625" customWidth="1"/>
    <col min="11804" max="11804" width="10.7109375" customWidth="1"/>
    <col min="11805" max="11805" width="9.42578125" bestFit="1" customWidth="1"/>
    <col min="11806" max="11807" width="10.140625" bestFit="1" customWidth="1"/>
    <col min="11808" max="11808" width="9.42578125" bestFit="1" customWidth="1"/>
    <col min="11809" max="11809" width="10.7109375" bestFit="1" customWidth="1"/>
    <col min="11810" max="11810" width="10.140625" bestFit="1" customWidth="1"/>
    <col min="11811" max="11811" width="9.42578125" bestFit="1" customWidth="1"/>
    <col min="11812" max="11812" width="9.7109375" bestFit="1" customWidth="1"/>
    <col min="11813" max="11813" width="10.7109375" bestFit="1" customWidth="1"/>
    <col min="11814" max="11814" width="12.5703125" customWidth="1"/>
    <col min="11815" max="11815" width="9.42578125" bestFit="1" customWidth="1"/>
    <col min="11816" max="11819" width="10.7109375" bestFit="1" customWidth="1"/>
    <col min="11820" max="11821" width="11.5703125" bestFit="1" customWidth="1"/>
    <col min="11822" max="11822" width="11.42578125" bestFit="1" customWidth="1"/>
    <col min="11823" max="11823" width="12.42578125" customWidth="1"/>
    <col min="11824" max="11825" width="11.85546875" customWidth="1"/>
    <col min="11826" max="11826" width="9.7109375" bestFit="1" customWidth="1"/>
    <col min="11827" max="11827" width="9.42578125" bestFit="1" customWidth="1"/>
    <col min="11828" max="11828" width="11.42578125" bestFit="1" customWidth="1"/>
    <col min="12033" max="12033" width="15.7109375" customWidth="1"/>
    <col min="12034" max="12034" width="12.28515625" bestFit="1" customWidth="1"/>
    <col min="12036" max="12036" width="11.28515625" customWidth="1"/>
    <col min="12037" max="12037" width="10.85546875" customWidth="1"/>
    <col min="12038" max="12038" width="12" customWidth="1"/>
    <col min="12039" max="12039" width="9.85546875" customWidth="1"/>
    <col min="12040" max="12040" width="10" customWidth="1"/>
    <col min="12041" max="12041" width="9.42578125" customWidth="1"/>
    <col min="12042" max="12042" width="10.28515625" bestFit="1" customWidth="1"/>
    <col min="12043" max="12044" width="10.42578125" bestFit="1" customWidth="1"/>
    <col min="12045" max="12045" width="11.7109375" bestFit="1" customWidth="1"/>
    <col min="12046" max="12046" width="10.140625" bestFit="1" customWidth="1"/>
    <col min="12047" max="12047" width="11.85546875" customWidth="1"/>
    <col min="12048" max="12049" width="10.140625" bestFit="1" customWidth="1"/>
    <col min="12050" max="12052" width="11.42578125" bestFit="1" customWidth="1"/>
    <col min="12053" max="12055" width="9.42578125" bestFit="1" customWidth="1"/>
    <col min="12056" max="12056" width="10.85546875" customWidth="1"/>
    <col min="12057" max="12057" width="9.42578125" bestFit="1" customWidth="1"/>
    <col min="12058" max="12058" width="10.140625" customWidth="1"/>
    <col min="12059" max="12059" width="11.140625" customWidth="1"/>
    <col min="12060" max="12060" width="10.7109375" customWidth="1"/>
    <col min="12061" max="12061" width="9.42578125" bestFit="1" customWidth="1"/>
    <col min="12062" max="12063" width="10.140625" bestFit="1" customWidth="1"/>
    <col min="12064" max="12064" width="9.42578125" bestFit="1" customWidth="1"/>
    <col min="12065" max="12065" width="10.7109375" bestFit="1" customWidth="1"/>
    <col min="12066" max="12066" width="10.140625" bestFit="1" customWidth="1"/>
    <col min="12067" max="12067" width="9.42578125" bestFit="1" customWidth="1"/>
    <col min="12068" max="12068" width="9.7109375" bestFit="1" customWidth="1"/>
    <col min="12069" max="12069" width="10.7109375" bestFit="1" customWidth="1"/>
    <col min="12070" max="12070" width="12.5703125" customWidth="1"/>
    <col min="12071" max="12071" width="9.42578125" bestFit="1" customWidth="1"/>
    <col min="12072" max="12075" width="10.7109375" bestFit="1" customWidth="1"/>
    <col min="12076" max="12077" width="11.5703125" bestFit="1" customWidth="1"/>
    <col min="12078" max="12078" width="11.42578125" bestFit="1" customWidth="1"/>
    <col min="12079" max="12079" width="12.42578125" customWidth="1"/>
    <col min="12080" max="12081" width="11.85546875" customWidth="1"/>
    <col min="12082" max="12082" width="9.7109375" bestFit="1" customWidth="1"/>
    <col min="12083" max="12083" width="9.42578125" bestFit="1" customWidth="1"/>
    <col min="12084" max="12084" width="11.42578125" bestFit="1" customWidth="1"/>
    <col min="12289" max="12289" width="15.7109375" customWidth="1"/>
    <col min="12290" max="12290" width="12.28515625" bestFit="1" customWidth="1"/>
    <col min="12292" max="12292" width="11.28515625" customWidth="1"/>
    <col min="12293" max="12293" width="10.85546875" customWidth="1"/>
    <col min="12294" max="12294" width="12" customWidth="1"/>
    <col min="12295" max="12295" width="9.85546875" customWidth="1"/>
    <col min="12296" max="12296" width="10" customWidth="1"/>
    <col min="12297" max="12297" width="9.42578125" customWidth="1"/>
    <col min="12298" max="12298" width="10.28515625" bestFit="1" customWidth="1"/>
    <col min="12299" max="12300" width="10.42578125" bestFit="1" customWidth="1"/>
    <col min="12301" max="12301" width="11.7109375" bestFit="1" customWidth="1"/>
    <col min="12302" max="12302" width="10.140625" bestFit="1" customWidth="1"/>
    <col min="12303" max="12303" width="11.85546875" customWidth="1"/>
    <col min="12304" max="12305" width="10.140625" bestFit="1" customWidth="1"/>
    <col min="12306" max="12308" width="11.42578125" bestFit="1" customWidth="1"/>
    <col min="12309" max="12311" width="9.42578125" bestFit="1" customWidth="1"/>
    <col min="12312" max="12312" width="10.85546875" customWidth="1"/>
    <col min="12313" max="12313" width="9.42578125" bestFit="1" customWidth="1"/>
    <col min="12314" max="12314" width="10.140625" customWidth="1"/>
    <col min="12315" max="12315" width="11.140625" customWidth="1"/>
    <col min="12316" max="12316" width="10.7109375" customWidth="1"/>
    <col min="12317" max="12317" width="9.42578125" bestFit="1" customWidth="1"/>
    <col min="12318" max="12319" width="10.140625" bestFit="1" customWidth="1"/>
    <col min="12320" max="12320" width="9.42578125" bestFit="1" customWidth="1"/>
    <col min="12321" max="12321" width="10.7109375" bestFit="1" customWidth="1"/>
    <col min="12322" max="12322" width="10.140625" bestFit="1" customWidth="1"/>
    <col min="12323" max="12323" width="9.42578125" bestFit="1" customWidth="1"/>
    <col min="12324" max="12324" width="9.7109375" bestFit="1" customWidth="1"/>
    <col min="12325" max="12325" width="10.7109375" bestFit="1" customWidth="1"/>
    <col min="12326" max="12326" width="12.5703125" customWidth="1"/>
    <col min="12327" max="12327" width="9.42578125" bestFit="1" customWidth="1"/>
    <col min="12328" max="12331" width="10.7109375" bestFit="1" customWidth="1"/>
    <col min="12332" max="12333" width="11.5703125" bestFit="1" customWidth="1"/>
    <col min="12334" max="12334" width="11.42578125" bestFit="1" customWidth="1"/>
    <col min="12335" max="12335" width="12.42578125" customWidth="1"/>
    <col min="12336" max="12337" width="11.85546875" customWidth="1"/>
    <col min="12338" max="12338" width="9.7109375" bestFit="1" customWidth="1"/>
    <col min="12339" max="12339" width="9.42578125" bestFit="1" customWidth="1"/>
    <col min="12340" max="12340" width="11.42578125" bestFit="1" customWidth="1"/>
    <col min="12545" max="12545" width="15.7109375" customWidth="1"/>
    <col min="12546" max="12546" width="12.28515625" bestFit="1" customWidth="1"/>
    <col min="12548" max="12548" width="11.28515625" customWidth="1"/>
    <col min="12549" max="12549" width="10.85546875" customWidth="1"/>
    <col min="12550" max="12550" width="12" customWidth="1"/>
    <col min="12551" max="12551" width="9.85546875" customWidth="1"/>
    <col min="12552" max="12552" width="10" customWidth="1"/>
    <col min="12553" max="12553" width="9.42578125" customWidth="1"/>
    <col min="12554" max="12554" width="10.28515625" bestFit="1" customWidth="1"/>
    <col min="12555" max="12556" width="10.42578125" bestFit="1" customWidth="1"/>
    <col min="12557" max="12557" width="11.7109375" bestFit="1" customWidth="1"/>
    <col min="12558" max="12558" width="10.140625" bestFit="1" customWidth="1"/>
    <col min="12559" max="12559" width="11.85546875" customWidth="1"/>
    <col min="12560" max="12561" width="10.140625" bestFit="1" customWidth="1"/>
    <col min="12562" max="12564" width="11.42578125" bestFit="1" customWidth="1"/>
    <col min="12565" max="12567" width="9.42578125" bestFit="1" customWidth="1"/>
    <col min="12568" max="12568" width="10.85546875" customWidth="1"/>
    <col min="12569" max="12569" width="9.42578125" bestFit="1" customWidth="1"/>
    <col min="12570" max="12570" width="10.140625" customWidth="1"/>
    <col min="12571" max="12571" width="11.140625" customWidth="1"/>
    <col min="12572" max="12572" width="10.7109375" customWidth="1"/>
    <col min="12573" max="12573" width="9.42578125" bestFit="1" customWidth="1"/>
    <col min="12574" max="12575" width="10.140625" bestFit="1" customWidth="1"/>
    <col min="12576" max="12576" width="9.42578125" bestFit="1" customWidth="1"/>
    <col min="12577" max="12577" width="10.7109375" bestFit="1" customWidth="1"/>
    <col min="12578" max="12578" width="10.140625" bestFit="1" customWidth="1"/>
    <col min="12579" max="12579" width="9.42578125" bestFit="1" customWidth="1"/>
    <col min="12580" max="12580" width="9.7109375" bestFit="1" customWidth="1"/>
    <col min="12581" max="12581" width="10.7109375" bestFit="1" customWidth="1"/>
    <col min="12582" max="12582" width="12.5703125" customWidth="1"/>
    <col min="12583" max="12583" width="9.42578125" bestFit="1" customWidth="1"/>
    <col min="12584" max="12587" width="10.7109375" bestFit="1" customWidth="1"/>
    <col min="12588" max="12589" width="11.5703125" bestFit="1" customWidth="1"/>
    <col min="12590" max="12590" width="11.42578125" bestFit="1" customWidth="1"/>
    <col min="12591" max="12591" width="12.42578125" customWidth="1"/>
    <col min="12592" max="12593" width="11.85546875" customWidth="1"/>
    <col min="12594" max="12594" width="9.7109375" bestFit="1" customWidth="1"/>
    <col min="12595" max="12595" width="9.42578125" bestFit="1" customWidth="1"/>
    <col min="12596" max="12596" width="11.42578125" bestFit="1" customWidth="1"/>
    <col min="12801" max="12801" width="15.7109375" customWidth="1"/>
    <col min="12802" max="12802" width="12.28515625" bestFit="1" customWidth="1"/>
    <col min="12804" max="12804" width="11.28515625" customWidth="1"/>
    <col min="12805" max="12805" width="10.85546875" customWidth="1"/>
    <col min="12806" max="12806" width="12" customWidth="1"/>
    <col min="12807" max="12807" width="9.85546875" customWidth="1"/>
    <col min="12808" max="12808" width="10" customWidth="1"/>
    <col min="12809" max="12809" width="9.42578125" customWidth="1"/>
    <col min="12810" max="12810" width="10.28515625" bestFit="1" customWidth="1"/>
    <col min="12811" max="12812" width="10.42578125" bestFit="1" customWidth="1"/>
    <col min="12813" max="12813" width="11.7109375" bestFit="1" customWidth="1"/>
    <col min="12814" max="12814" width="10.140625" bestFit="1" customWidth="1"/>
    <col min="12815" max="12815" width="11.85546875" customWidth="1"/>
    <col min="12816" max="12817" width="10.140625" bestFit="1" customWidth="1"/>
    <col min="12818" max="12820" width="11.42578125" bestFit="1" customWidth="1"/>
    <col min="12821" max="12823" width="9.42578125" bestFit="1" customWidth="1"/>
    <col min="12824" max="12824" width="10.85546875" customWidth="1"/>
    <col min="12825" max="12825" width="9.42578125" bestFit="1" customWidth="1"/>
    <col min="12826" max="12826" width="10.140625" customWidth="1"/>
    <col min="12827" max="12827" width="11.140625" customWidth="1"/>
    <col min="12828" max="12828" width="10.7109375" customWidth="1"/>
    <col min="12829" max="12829" width="9.42578125" bestFit="1" customWidth="1"/>
    <col min="12830" max="12831" width="10.140625" bestFit="1" customWidth="1"/>
    <col min="12832" max="12832" width="9.42578125" bestFit="1" customWidth="1"/>
    <col min="12833" max="12833" width="10.7109375" bestFit="1" customWidth="1"/>
    <col min="12834" max="12834" width="10.140625" bestFit="1" customWidth="1"/>
    <col min="12835" max="12835" width="9.42578125" bestFit="1" customWidth="1"/>
    <col min="12836" max="12836" width="9.7109375" bestFit="1" customWidth="1"/>
    <col min="12837" max="12837" width="10.7109375" bestFit="1" customWidth="1"/>
    <col min="12838" max="12838" width="12.5703125" customWidth="1"/>
    <col min="12839" max="12839" width="9.42578125" bestFit="1" customWidth="1"/>
    <col min="12840" max="12843" width="10.7109375" bestFit="1" customWidth="1"/>
    <col min="12844" max="12845" width="11.5703125" bestFit="1" customWidth="1"/>
    <col min="12846" max="12846" width="11.42578125" bestFit="1" customWidth="1"/>
    <col min="12847" max="12847" width="12.42578125" customWidth="1"/>
    <col min="12848" max="12849" width="11.85546875" customWidth="1"/>
    <col min="12850" max="12850" width="9.7109375" bestFit="1" customWidth="1"/>
    <col min="12851" max="12851" width="9.42578125" bestFit="1" customWidth="1"/>
    <col min="12852" max="12852" width="11.42578125" bestFit="1" customWidth="1"/>
    <col min="13057" max="13057" width="15.7109375" customWidth="1"/>
    <col min="13058" max="13058" width="12.28515625" bestFit="1" customWidth="1"/>
    <col min="13060" max="13060" width="11.28515625" customWidth="1"/>
    <col min="13061" max="13061" width="10.85546875" customWidth="1"/>
    <col min="13062" max="13062" width="12" customWidth="1"/>
    <col min="13063" max="13063" width="9.85546875" customWidth="1"/>
    <col min="13064" max="13064" width="10" customWidth="1"/>
    <col min="13065" max="13065" width="9.42578125" customWidth="1"/>
    <col min="13066" max="13066" width="10.28515625" bestFit="1" customWidth="1"/>
    <col min="13067" max="13068" width="10.42578125" bestFit="1" customWidth="1"/>
    <col min="13069" max="13069" width="11.7109375" bestFit="1" customWidth="1"/>
    <col min="13070" max="13070" width="10.140625" bestFit="1" customWidth="1"/>
    <col min="13071" max="13071" width="11.85546875" customWidth="1"/>
    <col min="13072" max="13073" width="10.140625" bestFit="1" customWidth="1"/>
    <col min="13074" max="13076" width="11.42578125" bestFit="1" customWidth="1"/>
    <col min="13077" max="13079" width="9.42578125" bestFit="1" customWidth="1"/>
    <col min="13080" max="13080" width="10.85546875" customWidth="1"/>
    <col min="13081" max="13081" width="9.42578125" bestFit="1" customWidth="1"/>
    <col min="13082" max="13082" width="10.140625" customWidth="1"/>
    <col min="13083" max="13083" width="11.140625" customWidth="1"/>
    <col min="13084" max="13084" width="10.7109375" customWidth="1"/>
    <col min="13085" max="13085" width="9.42578125" bestFit="1" customWidth="1"/>
    <col min="13086" max="13087" width="10.140625" bestFit="1" customWidth="1"/>
    <col min="13088" max="13088" width="9.42578125" bestFit="1" customWidth="1"/>
    <col min="13089" max="13089" width="10.7109375" bestFit="1" customWidth="1"/>
    <col min="13090" max="13090" width="10.140625" bestFit="1" customWidth="1"/>
    <col min="13091" max="13091" width="9.42578125" bestFit="1" customWidth="1"/>
    <col min="13092" max="13092" width="9.7109375" bestFit="1" customWidth="1"/>
    <col min="13093" max="13093" width="10.7109375" bestFit="1" customWidth="1"/>
    <col min="13094" max="13094" width="12.5703125" customWidth="1"/>
    <col min="13095" max="13095" width="9.42578125" bestFit="1" customWidth="1"/>
    <col min="13096" max="13099" width="10.7109375" bestFit="1" customWidth="1"/>
    <col min="13100" max="13101" width="11.5703125" bestFit="1" customWidth="1"/>
    <col min="13102" max="13102" width="11.42578125" bestFit="1" customWidth="1"/>
    <col min="13103" max="13103" width="12.42578125" customWidth="1"/>
    <col min="13104" max="13105" width="11.85546875" customWidth="1"/>
    <col min="13106" max="13106" width="9.7109375" bestFit="1" customWidth="1"/>
    <col min="13107" max="13107" width="9.42578125" bestFit="1" customWidth="1"/>
    <col min="13108" max="13108" width="11.42578125" bestFit="1" customWidth="1"/>
    <col min="13313" max="13313" width="15.7109375" customWidth="1"/>
    <col min="13314" max="13314" width="12.28515625" bestFit="1" customWidth="1"/>
    <col min="13316" max="13316" width="11.28515625" customWidth="1"/>
    <col min="13317" max="13317" width="10.85546875" customWidth="1"/>
    <col min="13318" max="13318" width="12" customWidth="1"/>
    <col min="13319" max="13319" width="9.85546875" customWidth="1"/>
    <col min="13320" max="13320" width="10" customWidth="1"/>
    <col min="13321" max="13321" width="9.42578125" customWidth="1"/>
    <col min="13322" max="13322" width="10.28515625" bestFit="1" customWidth="1"/>
    <col min="13323" max="13324" width="10.42578125" bestFit="1" customWidth="1"/>
    <col min="13325" max="13325" width="11.7109375" bestFit="1" customWidth="1"/>
    <col min="13326" max="13326" width="10.140625" bestFit="1" customWidth="1"/>
    <col min="13327" max="13327" width="11.85546875" customWidth="1"/>
    <col min="13328" max="13329" width="10.140625" bestFit="1" customWidth="1"/>
    <col min="13330" max="13332" width="11.42578125" bestFit="1" customWidth="1"/>
    <col min="13333" max="13335" width="9.42578125" bestFit="1" customWidth="1"/>
    <col min="13336" max="13336" width="10.85546875" customWidth="1"/>
    <col min="13337" max="13337" width="9.42578125" bestFit="1" customWidth="1"/>
    <col min="13338" max="13338" width="10.140625" customWidth="1"/>
    <col min="13339" max="13339" width="11.140625" customWidth="1"/>
    <col min="13340" max="13340" width="10.7109375" customWidth="1"/>
    <col min="13341" max="13341" width="9.42578125" bestFit="1" customWidth="1"/>
    <col min="13342" max="13343" width="10.140625" bestFit="1" customWidth="1"/>
    <col min="13344" max="13344" width="9.42578125" bestFit="1" customWidth="1"/>
    <col min="13345" max="13345" width="10.7109375" bestFit="1" customWidth="1"/>
    <col min="13346" max="13346" width="10.140625" bestFit="1" customWidth="1"/>
    <col min="13347" max="13347" width="9.42578125" bestFit="1" customWidth="1"/>
    <col min="13348" max="13348" width="9.7109375" bestFit="1" customWidth="1"/>
    <col min="13349" max="13349" width="10.7109375" bestFit="1" customWidth="1"/>
    <col min="13350" max="13350" width="12.5703125" customWidth="1"/>
    <col min="13351" max="13351" width="9.42578125" bestFit="1" customWidth="1"/>
    <col min="13352" max="13355" width="10.7109375" bestFit="1" customWidth="1"/>
    <col min="13356" max="13357" width="11.5703125" bestFit="1" customWidth="1"/>
    <col min="13358" max="13358" width="11.42578125" bestFit="1" customWidth="1"/>
    <col min="13359" max="13359" width="12.42578125" customWidth="1"/>
    <col min="13360" max="13361" width="11.85546875" customWidth="1"/>
    <col min="13362" max="13362" width="9.7109375" bestFit="1" customWidth="1"/>
    <col min="13363" max="13363" width="9.42578125" bestFit="1" customWidth="1"/>
    <col min="13364" max="13364" width="11.42578125" bestFit="1" customWidth="1"/>
    <col min="13569" max="13569" width="15.7109375" customWidth="1"/>
    <col min="13570" max="13570" width="12.28515625" bestFit="1" customWidth="1"/>
    <col min="13572" max="13572" width="11.28515625" customWidth="1"/>
    <col min="13573" max="13573" width="10.85546875" customWidth="1"/>
    <col min="13574" max="13574" width="12" customWidth="1"/>
    <col min="13575" max="13575" width="9.85546875" customWidth="1"/>
    <col min="13576" max="13576" width="10" customWidth="1"/>
    <col min="13577" max="13577" width="9.42578125" customWidth="1"/>
    <col min="13578" max="13578" width="10.28515625" bestFit="1" customWidth="1"/>
    <col min="13579" max="13580" width="10.42578125" bestFit="1" customWidth="1"/>
    <col min="13581" max="13581" width="11.7109375" bestFit="1" customWidth="1"/>
    <col min="13582" max="13582" width="10.140625" bestFit="1" customWidth="1"/>
    <col min="13583" max="13583" width="11.85546875" customWidth="1"/>
    <col min="13584" max="13585" width="10.140625" bestFit="1" customWidth="1"/>
    <col min="13586" max="13588" width="11.42578125" bestFit="1" customWidth="1"/>
    <col min="13589" max="13591" width="9.42578125" bestFit="1" customWidth="1"/>
    <col min="13592" max="13592" width="10.85546875" customWidth="1"/>
    <col min="13593" max="13593" width="9.42578125" bestFit="1" customWidth="1"/>
    <col min="13594" max="13594" width="10.140625" customWidth="1"/>
    <col min="13595" max="13595" width="11.140625" customWidth="1"/>
    <col min="13596" max="13596" width="10.7109375" customWidth="1"/>
    <col min="13597" max="13597" width="9.42578125" bestFit="1" customWidth="1"/>
    <col min="13598" max="13599" width="10.140625" bestFit="1" customWidth="1"/>
    <col min="13600" max="13600" width="9.42578125" bestFit="1" customWidth="1"/>
    <col min="13601" max="13601" width="10.7109375" bestFit="1" customWidth="1"/>
    <col min="13602" max="13602" width="10.140625" bestFit="1" customWidth="1"/>
    <col min="13603" max="13603" width="9.42578125" bestFit="1" customWidth="1"/>
    <col min="13604" max="13604" width="9.7109375" bestFit="1" customWidth="1"/>
    <col min="13605" max="13605" width="10.7109375" bestFit="1" customWidth="1"/>
    <col min="13606" max="13606" width="12.5703125" customWidth="1"/>
    <col min="13607" max="13607" width="9.42578125" bestFit="1" customWidth="1"/>
    <col min="13608" max="13611" width="10.7109375" bestFit="1" customWidth="1"/>
    <col min="13612" max="13613" width="11.5703125" bestFit="1" customWidth="1"/>
    <col min="13614" max="13614" width="11.42578125" bestFit="1" customWidth="1"/>
    <col min="13615" max="13615" width="12.42578125" customWidth="1"/>
    <col min="13616" max="13617" width="11.85546875" customWidth="1"/>
    <col min="13618" max="13618" width="9.7109375" bestFit="1" customWidth="1"/>
    <col min="13619" max="13619" width="9.42578125" bestFit="1" customWidth="1"/>
    <col min="13620" max="13620" width="11.42578125" bestFit="1" customWidth="1"/>
    <col min="13825" max="13825" width="15.7109375" customWidth="1"/>
    <col min="13826" max="13826" width="12.28515625" bestFit="1" customWidth="1"/>
    <col min="13828" max="13828" width="11.28515625" customWidth="1"/>
    <col min="13829" max="13829" width="10.85546875" customWidth="1"/>
    <col min="13830" max="13830" width="12" customWidth="1"/>
    <col min="13831" max="13831" width="9.85546875" customWidth="1"/>
    <col min="13832" max="13832" width="10" customWidth="1"/>
    <col min="13833" max="13833" width="9.42578125" customWidth="1"/>
    <col min="13834" max="13834" width="10.28515625" bestFit="1" customWidth="1"/>
    <col min="13835" max="13836" width="10.42578125" bestFit="1" customWidth="1"/>
    <col min="13837" max="13837" width="11.7109375" bestFit="1" customWidth="1"/>
    <col min="13838" max="13838" width="10.140625" bestFit="1" customWidth="1"/>
    <col min="13839" max="13839" width="11.85546875" customWidth="1"/>
    <col min="13840" max="13841" width="10.140625" bestFit="1" customWidth="1"/>
    <col min="13842" max="13844" width="11.42578125" bestFit="1" customWidth="1"/>
    <col min="13845" max="13847" width="9.42578125" bestFit="1" customWidth="1"/>
    <col min="13848" max="13848" width="10.85546875" customWidth="1"/>
    <col min="13849" max="13849" width="9.42578125" bestFit="1" customWidth="1"/>
    <col min="13850" max="13850" width="10.140625" customWidth="1"/>
    <col min="13851" max="13851" width="11.140625" customWidth="1"/>
    <col min="13852" max="13852" width="10.7109375" customWidth="1"/>
    <col min="13853" max="13853" width="9.42578125" bestFit="1" customWidth="1"/>
    <col min="13854" max="13855" width="10.140625" bestFit="1" customWidth="1"/>
    <col min="13856" max="13856" width="9.42578125" bestFit="1" customWidth="1"/>
    <col min="13857" max="13857" width="10.7109375" bestFit="1" customWidth="1"/>
    <col min="13858" max="13858" width="10.140625" bestFit="1" customWidth="1"/>
    <col min="13859" max="13859" width="9.42578125" bestFit="1" customWidth="1"/>
    <col min="13860" max="13860" width="9.7109375" bestFit="1" customWidth="1"/>
    <col min="13861" max="13861" width="10.7109375" bestFit="1" customWidth="1"/>
    <col min="13862" max="13862" width="12.5703125" customWidth="1"/>
    <col min="13863" max="13863" width="9.42578125" bestFit="1" customWidth="1"/>
    <col min="13864" max="13867" width="10.7109375" bestFit="1" customWidth="1"/>
    <col min="13868" max="13869" width="11.5703125" bestFit="1" customWidth="1"/>
    <col min="13870" max="13870" width="11.42578125" bestFit="1" customWidth="1"/>
    <col min="13871" max="13871" width="12.42578125" customWidth="1"/>
    <col min="13872" max="13873" width="11.85546875" customWidth="1"/>
    <col min="13874" max="13874" width="9.7109375" bestFit="1" customWidth="1"/>
    <col min="13875" max="13875" width="9.42578125" bestFit="1" customWidth="1"/>
    <col min="13876" max="13876" width="11.42578125" bestFit="1" customWidth="1"/>
    <col min="14081" max="14081" width="15.7109375" customWidth="1"/>
    <col min="14082" max="14082" width="12.28515625" bestFit="1" customWidth="1"/>
    <col min="14084" max="14084" width="11.28515625" customWidth="1"/>
    <col min="14085" max="14085" width="10.85546875" customWidth="1"/>
    <col min="14086" max="14086" width="12" customWidth="1"/>
    <col min="14087" max="14087" width="9.85546875" customWidth="1"/>
    <col min="14088" max="14088" width="10" customWidth="1"/>
    <col min="14089" max="14089" width="9.42578125" customWidth="1"/>
    <col min="14090" max="14090" width="10.28515625" bestFit="1" customWidth="1"/>
    <col min="14091" max="14092" width="10.42578125" bestFit="1" customWidth="1"/>
    <col min="14093" max="14093" width="11.7109375" bestFit="1" customWidth="1"/>
    <col min="14094" max="14094" width="10.140625" bestFit="1" customWidth="1"/>
    <col min="14095" max="14095" width="11.85546875" customWidth="1"/>
    <col min="14096" max="14097" width="10.140625" bestFit="1" customWidth="1"/>
    <col min="14098" max="14100" width="11.42578125" bestFit="1" customWidth="1"/>
    <col min="14101" max="14103" width="9.42578125" bestFit="1" customWidth="1"/>
    <col min="14104" max="14104" width="10.85546875" customWidth="1"/>
    <col min="14105" max="14105" width="9.42578125" bestFit="1" customWidth="1"/>
    <col min="14106" max="14106" width="10.140625" customWidth="1"/>
    <col min="14107" max="14107" width="11.140625" customWidth="1"/>
    <col min="14108" max="14108" width="10.7109375" customWidth="1"/>
    <col min="14109" max="14109" width="9.42578125" bestFit="1" customWidth="1"/>
    <col min="14110" max="14111" width="10.140625" bestFit="1" customWidth="1"/>
    <col min="14112" max="14112" width="9.42578125" bestFit="1" customWidth="1"/>
    <col min="14113" max="14113" width="10.7109375" bestFit="1" customWidth="1"/>
    <col min="14114" max="14114" width="10.140625" bestFit="1" customWidth="1"/>
    <col min="14115" max="14115" width="9.42578125" bestFit="1" customWidth="1"/>
    <col min="14116" max="14116" width="9.7109375" bestFit="1" customWidth="1"/>
    <col min="14117" max="14117" width="10.7109375" bestFit="1" customWidth="1"/>
    <col min="14118" max="14118" width="12.5703125" customWidth="1"/>
    <col min="14119" max="14119" width="9.42578125" bestFit="1" customWidth="1"/>
    <col min="14120" max="14123" width="10.7109375" bestFit="1" customWidth="1"/>
    <col min="14124" max="14125" width="11.5703125" bestFit="1" customWidth="1"/>
    <col min="14126" max="14126" width="11.42578125" bestFit="1" customWidth="1"/>
    <col min="14127" max="14127" width="12.42578125" customWidth="1"/>
    <col min="14128" max="14129" width="11.85546875" customWidth="1"/>
    <col min="14130" max="14130" width="9.7109375" bestFit="1" customWidth="1"/>
    <col min="14131" max="14131" width="9.42578125" bestFit="1" customWidth="1"/>
    <col min="14132" max="14132" width="11.42578125" bestFit="1" customWidth="1"/>
    <col min="14337" max="14337" width="15.7109375" customWidth="1"/>
    <col min="14338" max="14338" width="12.28515625" bestFit="1" customWidth="1"/>
    <col min="14340" max="14340" width="11.28515625" customWidth="1"/>
    <col min="14341" max="14341" width="10.85546875" customWidth="1"/>
    <col min="14342" max="14342" width="12" customWidth="1"/>
    <col min="14343" max="14343" width="9.85546875" customWidth="1"/>
    <col min="14344" max="14344" width="10" customWidth="1"/>
    <col min="14345" max="14345" width="9.42578125" customWidth="1"/>
    <col min="14346" max="14346" width="10.28515625" bestFit="1" customWidth="1"/>
    <col min="14347" max="14348" width="10.42578125" bestFit="1" customWidth="1"/>
    <col min="14349" max="14349" width="11.7109375" bestFit="1" customWidth="1"/>
    <col min="14350" max="14350" width="10.140625" bestFit="1" customWidth="1"/>
    <col min="14351" max="14351" width="11.85546875" customWidth="1"/>
    <col min="14352" max="14353" width="10.140625" bestFit="1" customWidth="1"/>
    <col min="14354" max="14356" width="11.42578125" bestFit="1" customWidth="1"/>
    <col min="14357" max="14359" width="9.42578125" bestFit="1" customWidth="1"/>
    <col min="14360" max="14360" width="10.85546875" customWidth="1"/>
    <col min="14361" max="14361" width="9.42578125" bestFit="1" customWidth="1"/>
    <col min="14362" max="14362" width="10.140625" customWidth="1"/>
    <col min="14363" max="14363" width="11.140625" customWidth="1"/>
    <col min="14364" max="14364" width="10.7109375" customWidth="1"/>
    <col min="14365" max="14365" width="9.42578125" bestFit="1" customWidth="1"/>
    <col min="14366" max="14367" width="10.140625" bestFit="1" customWidth="1"/>
    <col min="14368" max="14368" width="9.42578125" bestFit="1" customWidth="1"/>
    <col min="14369" max="14369" width="10.7109375" bestFit="1" customWidth="1"/>
    <col min="14370" max="14370" width="10.140625" bestFit="1" customWidth="1"/>
    <col min="14371" max="14371" width="9.42578125" bestFit="1" customWidth="1"/>
    <col min="14372" max="14372" width="9.7109375" bestFit="1" customWidth="1"/>
    <col min="14373" max="14373" width="10.7109375" bestFit="1" customWidth="1"/>
    <col min="14374" max="14374" width="12.5703125" customWidth="1"/>
    <col min="14375" max="14375" width="9.42578125" bestFit="1" customWidth="1"/>
    <col min="14376" max="14379" width="10.7109375" bestFit="1" customWidth="1"/>
    <col min="14380" max="14381" width="11.5703125" bestFit="1" customWidth="1"/>
    <col min="14382" max="14382" width="11.42578125" bestFit="1" customWidth="1"/>
    <col min="14383" max="14383" width="12.42578125" customWidth="1"/>
    <col min="14384" max="14385" width="11.85546875" customWidth="1"/>
    <col min="14386" max="14386" width="9.7109375" bestFit="1" customWidth="1"/>
    <col min="14387" max="14387" width="9.42578125" bestFit="1" customWidth="1"/>
    <col min="14388" max="14388" width="11.42578125" bestFit="1" customWidth="1"/>
    <col min="14593" max="14593" width="15.7109375" customWidth="1"/>
    <col min="14594" max="14594" width="12.28515625" bestFit="1" customWidth="1"/>
    <col min="14596" max="14596" width="11.28515625" customWidth="1"/>
    <col min="14597" max="14597" width="10.85546875" customWidth="1"/>
    <col min="14598" max="14598" width="12" customWidth="1"/>
    <col min="14599" max="14599" width="9.85546875" customWidth="1"/>
    <col min="14600" max="14600" width="10" customWidth="1"/>
    <col min="14601" max="14601" width="9.42578125" customWidth="1"/>
    <col min="14602" max="14602" width="10.28515625" bestFit="1" customWidth="1"/>
    <col min="14603" max="14604" width="10.42578125" bestFit="1" customWidth="1"/>
    <col min="14605" max="14605" width="11.7109375" bestFit="1" customWidth="1"/>
    <col min="14606" max="14606" width="10.140625" bestFit="1" customWidth="1"/>
    <col min="14607" max="14607" width="11.85546875" customWidth="1"/>
    <col min="14608" max="14609" width="10.140625" bestFit="1" customWidth="1"/>
    <col min="14610" max="14612" width="11.42578125" bestFit="1" customWidth="1"/>
    <col min="14613" max="14615" width="9.42578125" bestFit="1" customWidth="1"/>
    <col min="14616" max="14616" width="10.85546875" customWidth="1"/>
    <col min="14617" max="14617" width="9.42578125" bestFit="1" customWidth="1"/>
    <col min="14618" max="14618" width="10.140625" customWidth="1"/>
    <col min="14619" max="14619" width="11.140625" customWidth="1"/>
    <col min="14620" max="14620" width="10.7109375" customWidth="1"/>
    <col min="14621" max="14621" width="9.42578125" bestFit="1" customWidth="1"/>
    <col min="14622" max="14623" width="10.140625" bestFit="1" customWidth="1"/>
    <col min="14624" max="14624" width="9.42578125" bestFit="1" customWidth="1"/>
    <col min="14625" max="14625" width="10.7109375" bestFit="1" customWidth="1"/>
    <col min="14626" max="14626" width="10.140625" bestFit="1" customWidth="1"/>
    <col min="14627" max="14627" width="9.42578125" bestFit="1" customWidth="1"/>
    <col min="14628" max="14628" width="9.7109375" bestFit="1" customWidth="1"/>
    <col min="14629" max="14629" width="10.7109375" bestFit="1" customWidth="1"/>
    <col min="14630" max="14630" width="12.5703125" customWidth="1"/>
    <col min="14631" max="14631" width="9.42578125" bestFit="1" customWidth="1"/>
    <col min="14632" max="14635" width="10.7109375" bestFit="1" customWidth="1"/>
    <col min="14636" max="14637" width="11.5703125" bestFit="1" customWidth="1"/>
    <col min="14638" max="14638" width="11.42578125" bestFit="1" customWidth="1"/>
    <col min="14639" max="14639" width="12.42578125" customWidth="1"/>
    <col min="14640" max="14641" width="11.85546875" customWidth="1"/>
    <col min="14642" max="14642" width="9.7109375" bestFit="1" customWidth="1"/>
    <col min="14643" max="14643" width="9.42578125" bestFit="1" customWidth="1"/>
    <col min="14644" max="14644" width="11.42578125" bestFit="1" customWidth="1"/>
    <col min="14849" max="14849" width="15.7109375" customWidth="1"/>
    <col min="14850" max="14850" width="12.28515625" bestFit="1" customWidth="1"/>
    <col min="14852" max="14852" width="11.28515625" customWidth="1"/>
    <col min="14853" max="14853" width="10.85546875" customWidth="1"/>
    <col min="14854" max="14854" width="12" customWidth="1"/>
    <col min="14855" max="14855" width="9.85546875" customWidth="1"/>
    <col min="14856" max="14856" width="10" customWidth="1"/>
    <col min="14857" max="14857" width="9.42578125" customWidth="1"/>
    <col min="14858" max="14858" width="10.28515625" bestFit="1" customWidth="1"/>
    <col min="14859" max="14860" width="10.42578125" bestFit="1" customWidth="1"/>
    <col min="14861" max="14861" width="11.7109375" bestFit="1" customWidth="1"/>
    <col min="14862" max="14862" width="10.140625" bestFit="1" customWidth="1"/>
    <col min="14863" max="14863" width="11.85546875" customWidth="1"/>
    <col min="14864" max="14865" width="10.140625" bestFit="1" customWidth="1"/>
    <col min="14866" max="14868" width="11.42578125" bestFit="1" customWidth="1"/>
    <col min="14869" max="14871" width="9.42578125" bestFit="1" customWidth="1"/>
    <col min="14872" max="14872" width="10.85546875" customWidth="1"/>
    <col min="14873" max="14873" width="9.42578125" bestFit="1" customWidth="1"/>
    <col min="14874" max="14874" width="10.140625" customWidth="1"/>
    <col min="14875" max="14875" width="11.140625" customWidth="1"/>
    <col min="14876" max="14876" width="10.7109375" customWidth="1"/>
    <col min="14877" max="14877" width="9.42578125" bestFit="1" customWidth="1"/>
    <col min="14878" max="14879" width="10.140625" bestFit="1" customWidth="1"/>
    <col min="14880" max="14880" width="9.42578125" bestFit="1" customWidth="1"/>
    <col min="14881" max="14881" width="10.7109375" bestFit="1" customWidth="1"/>
    <col min="14882" max="14882" width="10.140625" bestFit="1" customWidth="1"/>
    <col min="14883" max="14883" width="9.42578125" bestFit="1" customWidth="1"/>
    <col min="14884" max="14884" width="9.7109375" bestFit="1" customWidth="1"/>
    <col min="14885" max="14885" width="10.7109375" bestFit="1" customWidth="1"/>
    <col min="14886" max="14886" width="12.5703125" customWidth="1"/>
    <col min="14887" max="14887" width="9.42578125" bestFit="1" customWidth="1"/>
    <col min="14888" max="14891" width="10.7109375" bestFit="1" customWidth="1"/>
    <col min="14892" max="14893" width="11.5703125" bestFit="1" customWidth="1"/>
    <col min="14894" max="14894" width="11.42578125" bestFit="1" customWidth="1"/>
    <col min="14895" max="14895" width="12.42578125" customWidth="1"/>
    <col min="14896" max="14897" width="11.85546875" customWidth="1"/>
    <col min="14898" max="14898" width="9.7109375" bestFit="1" customWidth="1"/>
    <col min="14899" max="14899" width="9.42578125" bestFit="1" customWidth="1"/>
    <col min="14900" max="14900" width="11.42578125" bestFit="1" customWidth="1"/>
    <col min="15105" max="15105" width="15.7109375" customWidth="1"/>
    <col min="15106" max="15106" width="12.28515625" bestFit="1" customWidth="1"/>
    <col min="15108" max="15108" width="11.28515625" customWidth="1"/>
    <col min="15109" max="15109" width="10.85546875" customWidth="1"/>
    <col min="15110" max="15110" width="12" customWidth="1"/>
    <col min="15111" max="15111" width="9.85546875" customWidth="1"/>
    <col min="15112" max="15112" width="10" customWidth="1"/>
    <col min="15113" max="15113" width="9.42578125" customWidth="1"/>
    <col min="15114" max="15114" width="10.28515625" bestFit="1" customWidth="1"/>
    <col min="15115" max="15116" width="10.42578125" bestFit="1" customWidth="1"/>
    <col min="15117" max="15117" width="11.7109375" bestFit="1" customWidth="1"/>
    <col min="15118" max="15118" width="10.140625" bestFit="1" customWidth="1"/>
    <col min="15119" max="15119" width="11.85546875" customWidth="1"/>
    <col min="15120" max="15121" width="10.140625" bestFit="1" customWidth="1"/>
    <col min="15122" max="15124" width="11.42578125" bestFit="1" customWidth="1"/>
    <col min="15125" max="15127" width="9.42578125" bestFit="1" customWidth="1"/>
    <col min="15128" max="15128" width="10.85546875" customWidth="1"/>
    <col min="15129" max="15129" width="9.42578125" bestFit="1" customWidth="1"/>
    <col min="15130" max="15130" width="10.140625" customWidth="1"/>
    <col min="15131" max="15131" width="11.140625" customWidth="1"/>
    <col min="15132" max="15132" width="10.7109375" customWidth="1"/>
    <col min="15133" max="15133" width="9.42578125" bestFit="1" customWidth="1"/>
    <col min="15134" max="15135" width="10.140625" bestFit="1" customWidth="1"/>
    <col min="15136" max="15136" width="9.42578125" bestFit="1" customWidth="1"/>
    <col min="15137" max="15137" width="10.7109375" bestFit="1" customWidth="1"/>
    <col min="15138" max="15138" width="10.140625" bestFit="1" customWidth="1"/>
    <col min="15139" max="15139" width="9.42578125" bestFit="1" customWidth="1"/>
    <col min="15140" max="15140" width="9.7109375" bestFit="1" customWidth="1"/>
    <col min="15141" max="15141" width="10.7109375" bestFit="1" customWidth="1"/>
    <col min="15142" max="15142" width="12.5703125" customWidth="1"/>
    <col min="15143" max="15143" width="9.42578125" bestFit="1" customWidth="1"/>
    <col min="15144" max="15147" width="10.7109375" bestFit="1" customWidth="1"/>
    <col min="15148" max="15149" width="11.5703125" bestFit="1" customWidth="1"/>
    <col min="15150" max="15150" width="11.42578125" bestFit="1" customWidth="1"/>
    <col min="15151" max="15151" width="12.42578125" customWidth="1"/>
    <col min="15152" max="15153" width="11.85546875" customWidth="1"/>
    <col min="15154" max="15154" width="9.7109375" bestFit="1" customWidth="1"/>
    <col min="15155" max="15155" width="9.42578125" bestFit="1" customWidth="1"/>
    <col min="15156" max="15156" width="11.42578125" bestFit="1" customWidth="1"/>
    <col min="15361" max="15361" width="15.7109375" customWidth="1"/>
    <col min="15362" max="15362" width="12.28515625" bestFit="1" customWidth="1"/>
    <col min="15364" max="15364" width="11.28515625" customWidth="1"/>
    <col min="15365" max="15365" width="10.85546875" customWidth="1"/>
    <col min="15366" max="15366" width="12" customWidth="1"/>
    <col min="15367" max="15367" width="9.85546875" customWidth="1"/>
    <col min="15368" max="15368" width="10" customWidth="1"/>
    <col min="15369" max="15369" width="9.42578125" customWidth="1"/>
    <col min="15370" max="15370" width="10.28515625" bestFit="1" customWidth="1"/>
    <col min="15371" max="15372" width="10.42578125" bestFit="1" customWidth="1"/>
    <col min="15373" max="15373" width="11.7109375" bestFit="1" customWidth="1"/>
    <col min="15374" max="15374" width="10.140625" bestFit="1" customWidth="1"/>
    <col min="15375" max="15375" width="11.85546875" customWidth="1"/>
    <col min="15376" max="15377" width="10.140625" bestFit="1" customWidth="1"/>
    <col min="15378" max="15380" width="11.42578125" bestFit="1" customWidth="1"/>
    <col min="15381" max="15383" width="9.42578125" bestFit="1" customWidth="1"/>
    <col min="15384" max="15384" width="10.85546875" customWidth="1"/>
    <col min="15385" max="15385" width="9.42578125" bestFit="1" customWidth="1"/>
    <col min="15386" max="15386" width="10.140625" customWidth="1"/>
    <col min="15387" max="15387" width="11.140625" customWidth="1"/>
    <col min="15388" max="15388" width="10.7109375" customWidth="1"/>
    <col min="15389" max="15389" width="9.42578125" bestFit="1" customWidth="1"/>
    <col min="15390" max="15391" width="10.140625" bestFit="1" customWidth="1"/>
    <col min="15392" max="15392" width="9.42578125" bestFit="1" customWidth="1"/>
    <col min="15393" max="15393" width="10.7109375" bestFit="1" customWidth="1"/>
    <col min="15394" max="15394" width="10.140625" bestFit="1" customWidth="1"/>
    <col min="15395" max="15395" width="9.42578125" bestFit="1" customWidth="1"/>
    <col min="15396" max="15396" width="9.7109375" bestFit="1" customWidth="1"/>
    <col min="15397" max="15397" width="10.7109375" bestFit="1" customWidth="1"/>
    <col min="15398" max="15398" width="12.5703125" customWidth="1"/>
    <col min="15399" max="15399" width="9.42578125" bestFit="1" customWidth="1"/>
    <col min="15400" max="15403" width="10.7109375" bestFit="1" customWidth="1"/>
    <col min="15404" max="15405" width="11.5703125" bestFit="1" customWidth="1"/>
    <col min="15406" max="15406" width="11.42578125" bestFit="1" customWidth="1"/>
    <col min="15407" max="15407" width="12.42578125" customWidth="1"/>
    <col min="15408" max="15409" width="11.85546875" customWidth="1"/>
    <col min="15410" max="15410" width="9.7109375" bestFit="1" customWidth="1"/>
    <col min="15411" max="15411" width="9.42578125" bestFit="1" customWidth="1"/>
    <col min="15412" max="15412" width="11.42578125" bestFit="1" customWidth="1"/>
    <col min="15617" max="15617" width="15.7109375" customWidth="1"/>
    <col min="15618" max="15618" width="12.28515625" bestFit="1" customWidth="1"/>
    <col min="15620" max="15620" width="11.28515625" customWidth="1"/>
    <col min="15621" max="15621" width="10.85546875" customWidth="1"/>
    <col min="15622" max="15622" width="12" customWidth="1"/>
    <col min="15623" max="15623" width="9.85546875" customWidth="1"/>
    <col min="15624" max="15624" width="10" customWidth="1"/>
    <col min="15625" max="15625" width="9.42578125" customWidth="1"/>
    <col min="15626" max="15626" width="10.28515625" bestFit="1" customWidth="1"/>
    <col min="15627" max="15628" width="10.42578125" bestFit="1" customWidth="1"/>
    <col min="15629" max="15629" width="11.7109375" bestFit="1" customWidth="1"/>
    <col min="15630" max="15630" width="10.140625" bestFit="1" customWidth="1"/>
    <col min="15631" max="15631" width="11.85546875" customWidth="1"/>
    <col min="15632" max="15633" width="10.140625" bestFit="1" customWidth="1"/>
    <col min="15634" max="15636" width="11.42578125" bestFit="1" customWidth="1"/>
    <col min="15637" max="15639" width="9.42578125" bestFit="1" customWidth="1"/>
    <col min="15640" max="15640" width="10.85546875" customWidth="1"/>
    <col min="15641" max="15641" width="9.42578125" bestFit="1" customWidth="1"/>
    <col min="15642" max="15642" width="10.140625" customWidth="1"/>
    <col min="15643" max="15643" width="11.140625" customWidth="1"/>
    <col min="15644" max="15644" width="10.7109375" customWidth="1"/>
    <col min="15645" max="15645" width="9.42578125" bestFit="1" customWidth="1"/>
    <col min="15646" max="15647" width="10.140625" bestFit="1" customWidth="1"/>
    <col min="15648" max="15648" width="9.42578125" bestFit="1" customWidth="1"/>
    <col min="15649" max="15649" width="10.7109375" bestFit="1" customWidth="1"/>
    <col min="15650" max="15650" width="10.140625" bestFit="1" customWidth="1"/>
    <col min="15651" max="15651" width="9.42578125" bestFit="1" customWidth="1"/>
    <col min="15652" max="15652" width="9.7109375" bestFit="1" customWidth="1"/>
    <col min="15653" max="15653" width="10.7109375" bestFit="1" customWidth="1"/>
    <col min="15654" max="15654" width="12.5703125" customWidth="1"/>
    <col min="15655" max="15655" width="9.42578125" bestFit="1" customWidth="1"/>
    <col min="15656" max="15659" width="10.7109375" bestFit="1" customWidth="1"/>
    <col min="15660" max="15661" width="11.5703125" bestFit="1" customWidth="1"/>
    <col min="15662" max="15662" width="11.42578125" bestFit="1" customWidth="1"/>
    <col min="15663" max="15663" width="12.42578125" customWidth="1"/>
    <col min="15664" max="15665" width="11.85546875" customWidth="1"/>
    <col min="15666" max="15666" width="9.7109375" bestFit="1" customWidth="1"/>
    <col min="15667" max="15667" width="9.42578125" bestFit="1" customWidth="1"/>
    <col min="15668" max="15668" width="11.42578125" bestFit="1" customWidth="1"/>
    <col min="15873" max="15873" width="15.7109375" customWidth="1"/>
    <col min="15874" max="15874" width="12.28515625" bestFit="1" customWidth="1"/>
    <col min="15876" max="15876" width="11.28515625" customWidth="1"/>
    <col min="15877" max="15877" width="10.85546875" customWidth="1"/>
    <col min="15878" max="15878" width="12" customWidth="1"/>
    <col min="15879" max="15879" width="9.85546875" customWidth="1"/>
    <col min="15880" max="15880" width="10" customWidth="1"/>
    <col min="15881" max="15881" width="9.42578125" customWidth="1"/>
    <col min="15882" max="15882" width="10.28515625" bestFit="1" customWidth="1"/>
    <col min="15883" max="15884" width="10.42578125" bestFit="1" customWidth="1"/>
    <col min="15885" max="15885" width="11.7109375" bestFit="1" customWidth="1"/>
    <col min="15886" max="15886" width="10.140625" bestFit="1" customWidth="1"/>
    <col min="15887" max="15887" width="11.85546875" customWidth="1"/>
    <col min="15888" max="15889" width="10.140625" bestFit="1" customWidth="1"/>
    <col min="15890" max="15892" width="11.42578125" bestFit="1" customWidth="1"/>
    <col min="15893" max="15895" width="9.42578125" bestFit="1" customWidth="1"/>
    <col min="15896" max="15896" width="10.85546875" customWidth="1"/>
    <col min="15897" max="15897" width="9.42578125" bestFit="1" customWidth="1"/>
    <col min="15898" max="15898" width="10.140625" customWidth="1"/>
    <col min="15899" max="15899" width="11.140625" customWidth="1"/>
    <col min="15900" max="15900" width="10.7109375" customWidth="1"/>
    <col min="15901" max="15901" width="9.42578125" bestFit="1" customWidth="1"/>
    <col min="15902" max="15903" width="10.140625" bestFit="1" customWidth="1"/>
    <col min="15904" max="15904" width="9.42578125" bestFit="1" customWidth="1"/>
    <col min="15905" max="15905" width="10.7109375" bestFit="1" customWidth="1"/>
    <col min="15906" max="15906" width="10.140625" bestFit="1" customWidth="1"/>
    <col min="15907" max="15907" width="9.42578125" bestFit="1" customWidth="1"/>
    <col min="15908" max="15908" width="9.7109375" bestFit="1" customWidth="1"/>
    <col min="15909" max="15909" width="10.7109375" bestFit="1" customWidth="1"/>
    <col min="15910" max="15910" width="12.5703125" customWidth="1"/>
    <col min="15911" max="15911" width="9.42578125" bestFit="1" customWidth="1"/>
    <col min="15912" max="15915" width="10.7109375" bestFit="1" customWidth="1"/>
    <col min="15916" max="15917" width="11.5703125" bestFit="1" customWidth="1"/>
    <col min="15918" max="15918" width="11.42578125" bestFit="1" customWidth="1"/>
    <col min="15919" max="15919" width="12.42578125" customWidth="1"/>
    <col min="15920" max="15921" width="11.85546875" customWidth="1"/>
    <col min="15922" max="15922" width="9.7109375" bestFit="1" customWidth="1"/>
    <col min="15923" max="15923" width="9.42578125" bestFit="1" customWidth="1"/>
    <col min="15924" max="15924" width="11.42578125" bestFit="1" customWidth="1"/>
    <col min="16129" max="16129" width="15.7109375" customWidth="1"/>
    <col min="16130" max="16130" width="12.28515625" bestFit="1" customWidth="1"/>
    <col min="16132" max="16132" width="11.28515625" customWidth="1"/>
    <col min="16133" max="16133" width="10.85546875" customWidth="1"/>
    <col min="16134" max="16134" width="12" customWidth="1"/>
    <col min="16135" max="16135" width="9.85546875" customWidth="1"/>
    <col min="16136" max="16136" width="10" customWidth="1"/>
    <col min="16137" max="16137" width="9.42578125" customWidth="1"/>
    <col min="16138" max="16138" width="10.28515625" bestFit="1" customWidth="1"/>
    <col min="16139" max="16140" width="10.42578125" bestFit="1" customWidth="1"/>
    <col min="16141" max="16141" width="11.7109375" bestFit="1" customWidth="1"/>
    <col min="16142" max="16142" width="10.140625" bestFit="1" customWidth="1"/>
    <col min="16143" max="16143" width="11.85546875" customWidth="1"/>
    <col min="16144" max="16145" width="10.140625" bestFit="1" customWidth="1"/>
    <col min="16146" max="16148" width="11.42578125" bestFit="1" customWidth="1"/>
    <col min="16149" max="16151" width="9.42578125" bestFit="1" customWidth="1"/>
    <col min="16152" max="16152" width="10.85546875" customWidth="1"/>
    <col min="16153" max="16153" width="9.42578125" bestFit="1" customWidth="1"/>
    <col min="16154" max="16154" width="10.140625" customWidth="1"/>
    <col min="16155" max="16155" width="11.140625" customWidth="1"/>
    <col min="16156" max="16156" width="10.7109375" customWidth="1"/>
    <col min="16157" max="16157" width="9.42578125" bestFit="1" customWidth="1"/>
    <col min="16158" max="16159" width="10.140625" bestFit="1" customWidth="1"/>
    <col min="16160" max="16160" width="9.42578125" bestFit="1" customWidth="1"/>
    <col min="16161" max="16161" width="10.7109375" bestFit="1" customWidth="1"/>
    <col min="16162" max="16162" width="10.140625" bestFit="1" customWidth="1"/>
    <col min="16163" max="16163" width="9.42578125" bestFit="1" customWidth="1"/>
    <col min="16164" max="16164" width="9.7109375" bestFit="1" customWidth="1"/>
    <col min="16165" max="16165" width="10.7109375" bestFit="1" customWidth="1"/>
    <col min="16166" max="16166" width="12.5703125" customWidth="1"/>
    <col min="16167" max="16167" width="9.42578125" bestFit="1" customWidth="1"/>
    <col min="16168" max="16171" width="10.7109375" bestFit="1" customWidth="1"/>
    <col min="16172" max="16173" width="11.5703125" bestFit="1" customWidth="1"/>
    <col min="16174" max="16174" width="11.42578125" bestFit="1" customWidth="1"/>
    <col min="16175" max="16175" width="12.42578125" customWidth="1"/>
    <col min="16176" max="16177" width="11.85546875" customWidth="1"/>
    <col min="16178" max="16178" width="9.7109375" bestFit="1" customWidth="1"/>
    <col min="16179" max="16179" width="9.42578125" bestFit="1" customWidth="1"/>
    <col min="16180" max="16180" width="11.42578125" bestFit="1" customWidth="1"/>
  </cols>
  <sheetData>
    <row r="1" spans="1:23" ht="20.25" customHeight="1">
      <c r="A1" s="192" t="s">
        <v>124</v>
      </c>
      <c r="B1" s="193"/>
      <c r="C1" s="193"/>
      <c r="D1" s="193"/>
      <c r="E1" s="193"/>
      <c r="F1" s="193"/>
      <c r="G1" s="193"/>
      <c r="H1" s="193"/>
      <c r="I1" s="14"/>
      <c r="J1" s="14"/>
      <c r="K1" s="14"/>
      <c r="L1" s="14"/>
      <c r="M1" s="15"/>
    </row>
    <row r="2" spans="1:23">
      <c r="A2" s="194"/>
      <c r="B2" s="195"/>
      <c r="C2" s="195"/>
      <c r="D2" s="195"/>
      <c r="E2" s="195"/>
      <c r="F2" s="195"/>
      <c r="G2" s="195"/>
      <c r="H2" s="195"/>
      <c r="I2" s="16"/>
      <c r="J2" s="17" t="s">
        <v>125</v>
      </c>
      <c r="K2" s="18"/>
      <c r="L2" s="18"/>
      <c r="M2" s="19"/>
      <c r="O2" s="20" t="s">
        <v>126</v>
      </c>
      <c r="T2" s="17" t="s">
        <v>127</v>
      </c>
    </row>
    <row r="3" spans="1:23" ht="60">
      <c r="A3" s="21" t="s">
        <v>128</v>
      </c>
      <c r="B3" s="22" t="s">
        <v>129</v>
      </c>
      <c r="C3" s="22" t="s">
        <v>130</v>
      </c>
      <c r="D3" s="22" t="s">
        <v>131</v>
      </c>
      <c r="E3" s="22" t="s">
        <v>132</v>
      </c>
      <c r="F3" s="22" t="s">
        <v>133</v>
      </c>
      <c r="G3" s="22" t="s">
        <v>134</v>
      </c>
      <c r="H3" s="22" t="s">
        <v>135</v>
      </c>
      <c r="I3" s="16"/>
      <c r="J3" s="23" t="s">
        <v>136</v>
      </c>
      <c r="K3" s="23" t="s">
        <v>137</v>
      </c>
      <c r="L3" s="23" t="s">
        <v>138</v>
      </c>
      <c r="M3" s="24" t="s">
        <v>139</v>
      </c>
      <c r="O3" s="23" t="s">
        <v>136</v>
      </c>
      <c r="P3" s="23" t="s">
        <v>137</v>
      </c>
      <c r="Q3" s="23" t="s">
        <v>138</v>
      </c>
      <c r="R3" s="24" t="s">
        <v>139</v>
      </c>
      <c r="T3" s="23" t="s">
        <v>136</v>
      </c>
      <c r="U3" s="23" t="s">
        <v>137</v>
      </c>
      <c r="V3" s="23" t="s">
        <v>138</v>
      </c>
      <c r="W3" s="24" t="s">
        <v>139</v>
      </c>
    </row>
    <row r="4" spans="1:23">
      <c r="A4" s="25">
        <v>5040</v>
      </c>
      <c r="B4" s="26">
        <v>1</v>
      </c>
      <c r="C4" s="27">
        <v>1</v>
      </c>
      <c r="D4" s="28">
        <v>1.4</v>
      </c>
      <c r="E4" s="28">
        <v>1.1000000000000001</v>
      </c>
      <c r="F4" s="28">
        <v>1.6</v>
      </c>
      <c r="G4" s="27">
        <f>A4*C4*D4*E4*F4/1000</f>
        <v>12.418560000000001</v>
      </c>
      <c r="H4" s="29">
        <f t="shared" ref="H4:H21" si="0">G4*12</f>
        <v>149.02272000000002</v>
      </c>
      <c r="I4" s="16"/>
      <c r="J4" s="30">
        <v>1</v>
      </c>
      <c r="K4" s="31">
        <v>0</v>
      </c>
      <c r="L4" s="32">
        <f t="shared" ref="L4:L21" si="1">H4</f>
        <v>149.02272000000002</v>
      </c>
      <c r="M4" s="33">
        <f t="shared" ref="M4:M21" si="2">K4*L4</f>
        <v>0</v>
      </c>
      <c r="O4" s="30">
        <v>1</v>
      </c>
      <c r="P4" s="31">
        <v>0</v>
      </c>
      <c r="Q4" s="32">
        <f>L4</f>
        <v>149.02272000000002</v>
      </c>
      <c r="R4" s="33">
        <f t="shared" ref="R4:R21" si="3">P4*Q4</f>
        <v>0</v>
      </c>
      <c r="T4" s="30">
        <v>1</v>
      </c>
      <c r="U4" s="31">
        <v>0</v>
      </c>
      <c r="V4" s="32">
        <f>Q4</f>
        <v>149.02272000000002</v>
      </c>
      <c r="W4" s="33">
        <f t="shared" ref="W4:W21" si="4">U4*V4</f>
        <v>0</v>
      </c>
    </row>
    <row r="5" spans="1:23">
      <c r="A5" s="25">
        <f t="shared" ref="A5:A21" si="5">A4</f>
        <v>5040</v>
      </c>
      <c r="B5" s="26">
        <v>2</v>
      </c>
      <c r="C5" s="27">
        <v>1.1100000000000001</v>
      </c>
      <c r="D5" s="28">
        <f>D4</f>
        <v>1.4</v>
      </c>
      <c r="E5" s="28">
        <f>E4</f>
        <v>1.1000000000000001</v>
      </c>
      <c r="F5" s="28">
        <f>F4</f>
        <v>1.6</v>
      </c>
      <c r="G5" s="27">
        <f t="shared" ref="G5:G21" si="6">A5*C5*D5*E5*F5/1000</f>
        <v>13.784601600000002</v>
      </c>
      <c r="H5" s="29">
        <f t="shared" si="0"/>
        <v>165.41521920000002</v>
      </c>
      <c r="I5" s="16"/>
      <c r="J5" s="30">
        <f t="shared" ref="J5:J21" si="7">1+J4</f>
        <v>2</v>
      </c>
      <c r="K5" s="31">
        <v>3</v>
      </c>
      <c r="L5" s="32">
        <f t="shared" si="1"/>
        <v>165.41521920000002</v>
      </c>
      <c r="M5" s="33">
        <f t="shared" si="2"/>
        <v>496.24565760000007</v>
      </c>
      <c r="O5" s="30">
        <f t="shared" ref="O5:O21" si="8">1+O4</f>
        <v>2</v>
      </c>
      <c r="P5" s="31">
        <v>0</v>
      </c>
      <c r="Q5" s="32">
        <f t="shared" ref="Q5:Q21" si="9">L5</f>
        <v>165.41521920000002</v>
      </c>
      <c r="R5" s="33">
        <f t="shared" si="3"/>
        <v>0</v>
      </c>
      <c r="T5" s="30">
        <f t="shared" ref="T5:T21" si="10">1+T4</f>
        <v>2</v>
      </c>
      <c r="U5" s="31">
        <v>0</v>
      </c>
      <c r="V5" s="32">
        <f t="shared" ref="V5:V21" si="11">Q5</f>
        <v>165.41521920000002</v>
      </c>
      <c r="W5" s="33">
        <f t="shared" si="4"/>
        <v>0</v>
      </c>
    </row>
    <row r="6" spans="1:23">
      <c r="A6" s="25">
        <f t="shared" si="5"/>
        <v>5040</v>
      </c>
      <c r="B6" s="26">
        <v>3</v>
      </c>
      <c r="C6" s="27">
        <v>1.23</v>
      </c>
      <c r="D6" s="28">
        <f>D5</f>
        <v>1.4</v>
      </c>
      <c r="E6" s="28">
        <f t="shared" ref="E6:F21" si="12">E5</f>
        <v>1.1000000000000001</v>
      </c>
      <c r="F6" s="28">
        <f t="shared" si="12"/>
        <v>1.6</v>
      </c>
      <c r="G6" s="27">
        <f t="shared" si="6"/>
        <v>15.274828800000002</v>
      </c>
      <c r="H6" s="29">
        <f t="shared" si="0"/>
        <v>183.29794560000002</v>
      </c>
      <c r="I6" s="16"/>
      <c r="J6" s="30">
        <f t="shared" si="7"/>
        <v>3</v>
      </c>
      <c r="K6" s="31">
        <v>1</v>
      </c>
      <c r="L6" s="32">
        <f t="shared" si="1"/>
        <v>183.29794560000002</v>
      </c>
      <c r="M6" s="33">
        <f t="shared" si="2"/>
        <v>183.29794560000002</v>
      </c>
      <c r="O6" s="30">
        <f t="shared" si="8"/>
        <v>3</v>
      </c>
      <c r="P6" s="31">
        <v>2</v>
      </c>
      <c r="Q6" s="32">
        <f t="shared" si="9"/>
        <v>183.29794560000002</v>
      </c>
      <c r="R6" s="33">
        <f t="shared" si="3"/>
        <v>366.59589120000004</v>
      </c>
      <c r="T6" s="30">
        <f t="shared" si="10"/>
        <v>3</v>
      </c>
      <c r="U6" s="31">
        <v>1.5</v>
      </c>
      <c r="V6" s="32">
        <f t="shared" si="11"/>
        <v>183.29794560000002</v>
      </c>
      <c r="W6" s="33">
        <f>U6*V6/1.4</f>
        <v>196.39065600000004</v>
      </c>
    </row>
    <row r="7" spans="1:23">
      <c r="A7" s="25">
        <f t="shared" si="5"/>
        <v>5040</v>
      </c>
      <c r="B7" s="26">
        <v>4</v>
      </c>
      <c r="C7" s="27">
        <v>1.36</v>
      </c>
      <c r="D7" s="28">
        <f t="shared" ref="D7:D21" si="13">D6</f>
        <v>1.4</v>
      </c>
      <c r="E7" s="28">
        <f t="shared" si="12"/>
        <v>1.1000000000000001</v>
      </c>
      <c r="F7" s="28">
        <f t="shared" si="12"/>
        <v>1.6</v>
      </c>
      <c r="G7" s="27">
        <f t="shared" si="6"/>
        <v>16.889241600000002</v>
      </c>
      <c r="H7" s="29">
        <f t="shared" si="0"/>
        <v>202.67089920000001</v>
      </c>
      <c r="I7" s="16"/>
      <c r="J7" s="30">
        <f t="shared" si="7"/>
        <v>4</v>
      </c>
      <c r="K7" s="31">
        <v>0</v>
      </c>
      <c r="L7" s="32">
        <f t="shared" si="1"/>
        <v>202.67089920000001</v>
      </c>
      <c r="M7" s="33">
        <f t="shared" si="2"/>
        <v>0</v>
      </c>
      <c r="O7" s="30">
        <f t="shared" si="8"/>
        <v>4</v>
      </c>
      <c r="P7" s="31">
        <v>1.5</v>
      </c>
      <c r="Q7" s="32">
        <f t="shared" si="9"/>
        <v>202.67089920000001</v>
      </c>
      <c r="R7" s="33">
        <f t="shared" si="3"/>
        <v>304.00634880000001</v>
      </c>
      <c r="T7" s="30">
        <f t="shared" si="10"/>
        <v>4</v>
      </c>
      <c r="U7" s="31">
        <v>0</v>
      </c>
      <c r="V7" s="32">
        <f t="shared" si="11"/>
        <v>202.67089920000001</v>
      </c>
      <c r="W7" s="33">
        <f t="shared" si="4"/>
        <v>0</v>
      </c>
    </row>
    <row r="8" spans="1:23">
      <c r="A8" s="25">
        <f>A7</f>
        <v>5040</v>
      </c>
      <c r="B8" s="26">
        <v>5</v>
      </c>
      <c r="C8" s="27">
        <v>1.51</v>
      </c>
      <c r="D8" s="28">
        <f>D7</f>
        <v>1.4</v>
      </c>
      <c r="E8" s="28">
        <f>E7</f>
        <v>1.1000000000000001</v>
      </c>
      <c r="F8" s="28">
        <f>F7</f>
        <v>1.6</v>
      </c>
      <c r="G8" s="27">
        <f t="shared" si="6"/>
        <v>18.7520256</v>
      </c>
      <c r="H8" s="29">
        <f t="shared" si="0"/>
        <v>225.02430720000001</v>
      </c>
      <c r="I8" s="16"/>
      <c r="J8" s="30">
        <f>1+J7</f>
        <v>5</v>
      </c>
      <c r="K8" s="31">
        <v>0</v>
      </c>
      <c r="L8" s="32">
        <f t="shared" si="1"/>
        <v>225.02430720000001</v>
      </c>
      <c r="M8" s="33">
        <f t="shared" si="2"/>
        <v>0</v>
      </c>
      <c r="O8" s="30">
        <f>1+O7</f>
        <v>5</v>
      </c>
      <c r="P8" s="31">
        <v>1.5</v>
      </c>
      <c r="Q8" s="32">
        <f t="shared" si="9"/>
        <v>225.02430720000001</v>
      </c>
      <c r="R8" s="33">
        <f t="shared" si="3"/>
        <v>337.53646079999999</v>
      </c>
      <c r="T8" s="30">
        <f>1+T7</f>
        <v>5</v>
      </c>
      <c r="U8" s="31">
        <v>0</v>
      </c>
      <c r="V8" s="32">
        <f t="shared" si="11"/>
        <v>225.02430720000001</v>
      </c>
      <c r="W8" s="33">
        <f t="shared" si="4"/>
        <v>0</v>
      </c>
    </row>
    <row r="9" spans="1:23">
      <c r="A9" s="25">
        <f t="shared" si="5"/>
        <v>5040</v>
      </c>
      <c r="B9" s="26">
        <v>6</v>
      </c>
      <c r="C9" s="27">
        <v>1.67</v>
      </c>
      <c r="D9" s="28">
        <f t="shared" si="13"/>
        <v>1.4</v>
      </c>
      <c r="E9" s="28">
        <f t="shared" si="12"/>
        <v>1.1000000000000001</v>
      </c>
      <c r="F9" s="28">
        <f t="shared" si="12"/>
        <v>1.6</v>
      </c>
      <c r="G9" s="27">
        <f t="shared" si="6"/>
        <v>20.738995200000002</v>
      </c>
      <c r="H9" s="29">
        <f t="shared" si="0"/>
        <v>248.8679424</v>
      </c>
      <c r="I9" s="16"/>
      <c r="J9" s="30">
        <f t="shared" si="7"/>
        <v>6</v>
      </c>
      <c r="K9" s="31">
        <v>0</v>
      </c>
      <c r="L9" s="32">
        <f t="shared" si="1"/>
        <v>248.8679424</v>
      </c>
      <c r="M9" s="33">
        <f t="shared" si="2"/>
        <v>0</v>
      </c>
      <c r="O9" s="30">
        <f t="shared" si="8"/>
        <v>6</v>
      </c>
      <c r="P9" s="31">
        <v>0</v>
      </c>
      <c r="Q9" s="32">
        <f t="shared" si="9"/>
        <v>248.8679424</v>
      </c>
      <c r="R9" s="33">
        <f t="shared" si="3"/>
        <v>0</v>
      </c>
      <c r="T9" s="30">
        <f t="shared" si="10"/>
        <v>6</v>
      </c>
      <c r="U9" s="31">
        <v>0</v>
      </c>
      <c r="V9" s="32">
        <f t="shared" si="11"/>
        <v>248.8679424</v>
      </c>
      <c r="W9" s="33">
        <f t="shared" si="4"/>
        <v>0</v>
      </c>
    </row>
    <row r="10" spans="1:23">
      <c r="A10" s="25">
        <f t="shared" si="5"/>
        <v>5040</v>
      </c>
      <c r="B10" s="26">
        <v>7</v>
      </c>
      <c r="C10" s="27">
        <v>1.84</v>
      </c>
      <c r="D10" s="28">
        <f t="shared" si="13"/>
        <v>1.4</v>
      </c>
      <c r="E10" s="28">
        <f t="shared" si="12"/>
        <v>1.1000000000000001</v>
      </c>
      <c r="F10" s="28">
        <f t="shared" si="12"/>
        <v>1.6</v>
      </c>
      <c r="G10" s="27">
        <f t="shared" si="6"/>
        <v>22.850150400000004</v>
      </c>
      <c r="H10" s="29">
        <f t="shared" si="0"/>
        <v>274.20180480000005</v>
      </c>
      <c r="I10" s="16"/>
      <c r="J10" s="30">
        <f t="shared" si="7"/>
        <v>7</v>
      </c>
      <c r="K10" s="31">
        <v>0</v>
      </c>
      <c r="L10" s="32">
        <f t="shared" si="1"/>
        <v>274.20180480000005</v>
      </c>
      <c r="M10" s="33">
        <f t="shared" si="2"/>
        <v>0</v>
      </c>
      <c r="O10" s="30">
        <f t="shared" si="8"/>
        <v>7</v>
      </c>
      <c r="P10" s="31">
        <v>0</v>
      </c>
      <c r="Q10" s="32">
        <f t="shared" si="9"/>
        <v>274.20180480000005</v>
      </c>
      <c r="R10" s="33">
        <f t="shared" si="3"/>
        <v>0</v>
      </c>
      <c r="T10" s="30">
        <f t="shared" si="10"/>
        <v>7</v>
      </c>
      <c r="U10" s="31">
        <v>1</v>
      </c>
      <c r="V10" s="32">
        <f t="shared" si="11"/>
        <v>274.20180480000005</v>
      </c>
      <c r="W10" s="33">
        <f>U10*V10/1.4</f>
        <v>195.85843200000005</v>
      </c>
    </row>
    <row r="11" spans="1:23">
      <c r="A11" s="25">
        <f t="shared" si="5"/>
        <v>5040</v>
      </c>
      <c r="B11" s="26">
        <v>8</v>
      </c>
      <c r="C11" s="27">
        <v>2.02</v>
      </c>
      <c r="D11" s="28">
        <f t="shared" si="13"/>
        <v>1.4</v>
      </c>
      <c r="E11" s="28">
        <f t="shared" si="12"/>
        <v>1.1000000000000001</v>
      </c>
      <c r="F11" s="28">
        <f t="shared" si="12"/>
        <v>1.6</v>
      </c>
      <c r="G11" s="27">
        <f t="shared" si="6"/>
        <v>25.085491200000003</v>
      </c>
      <c r="H11" s="29">
        <f t="shared" si="0"/>
        <v>301.02589440000003</v>
      </c>
      <c r="I11" s="16"/>
      <c r="J11" s="30">
        <f t="shared" si="7"/>
        <v>8</v>
      </c>
      <c r="K11" s="31">
        <v>0</v>
      </c>
      <c r="L11" s="32">
        <f t="shared" si="1"/>
        <v>301.02589440000003</v>
      </c>
      <c r="M11" s="33">
        <f t="shared" si="2"/>
        <v>0</v>
      </c>
      <c r="O11" s="30">
        <f t="shared" si="8"/>
        <v>8</v>
      </c>
      <c r="P11" s="31">
        <v>0</v>
      </c>
      <c r="Q11" s="32">
        <f t="shared" si="9"/>
        <v>301.02589440000003</v>
      </c>
      <c r="R11" s="33">
        <f t="shared" si="3"/>
        <v>0</v>
      </c>
      <c r="T11" s="30">
        <f t="shared" si="10"/>
        <v>8</v>
      </c>
      <c r="U11" s="31">
        <v>0</v>
      </c>
      <c r="V11" s="32">
        <f t="shared" si="11"/>
        <v>301.02589440000003</v>
      </c>
      <c r="W11" s="33">
        <f t="shared" si="4"/>
        <v>0</v>
      </c>
    </row>
    <row r="12" spans="1:23">
      <c r="A12" s="25">
        <f t="shared" si="5"/>
        <v>5040</v>
      </c>
      <c r="B12" s="26">
        <v>9</v>
      </c>
      <c r="C12" s="27">
        <v>2.2200000000000002</v>
      </c>
      <c r="D12" s="28">
        <f t="shared" si="13"/>
        <v>1.4</v>
      </c>
      <c r="E12" s="28">
        <f t="shared" si="12"/>
        <v>1.1000000000000001</v>
      </c>
      <c r="F12" s="28">
        <f t="shared" si="12"/>
        <v>1.6</v>
      </c>
      <c r="G12" s="27">
        <f t="shared" si="6"/>
        <v>27.569203200000004</v>
      </c>
      <c r="H12" s="29">
        <f t="shared" si="0"/>
        <v>330.83043840000005</v>
      </c>
      <c r="I12" s="16"/>
      <c r="J12" s="30">
        <f t="shared" si="7"/>
        <v>9</v>
      </c>
      <c r="K12" s="31">
        <v>0</v>
      </c>
      <c r="L12" s="32">
        <f t="shared" si="1"/>
        <v>330.83043840000005</v>
      </c>
      <c r="M12" s="33">
        <f t="shared" si="2"/>
        <v>0</v>
      </c>
      <c r="O12" s="30">
        <f t="shared" si="8"/>
        <v>9</v>
      </c>
      <c r="P12" s="31">
        <v>0</v>
      </c>
      <c r="Q12" s="32">
        <f t="shared" si="9"/>
        <v>330.83043840000005</v>
      </c>
      <c r="R12" s="33">
        <f t="shared" si="3"/>
        <v>0</v>
      </c>
      <c r="T12" s="30">
        <f t="shared" si="10"/>
        <v>9</v>
      </c>
      <c r="U12" s="31">
        <v>0</v>
      </c>
      <c r="V12" s="32">
        <f t="shared" si="11"/>
        <v>330.83043840000005</v>
      </c>
      <c r="W12" s="33">
        <f t="shared" si="4"/>
        <v>0</v>
      </c>
    </row>
    <row r="13" spans="1:23">
      <c r="A13" s="25">
        <f>A12</f>
        <v>5040</v>
      </c>
      <c r="B13" s="26">
        <v>10</v>
      </c>
      <c r="C13" s="27">
        <v>2.44</v>
      </c>
      <c r="D13" s="28">
        <f>D12</f>
        <v>1.4</v>
      </c>
      <c r="E13" s="28">
        <f>E12</f>
        <v>1.1000000000000001</v>
      </c>
      <c r="F13" s="28">
        <f>F12</f>
        <v>1.6</v>
      </c>
      <c r="G13" s="27">
        <f t="shared" si="6"/>
        <v>30.301286400000002</v>
      </c>
      <c r="H13" s="29">
        <f t="shared" si="0"/>
        <v>363.6154368</v>
      </c>
      <c r="I13" s="16"/>
      <c r="J13" s="30">
        <f>1+J12</f>
        <v>10</v>
      </c>
      <c r="K13" s="31">
        <v>0</v>
      </c>
      <c r="L13" s="32">
        <f t="shared" si="1"/>
        <v>363.6154368</v>
      </c>
      <c r="M13" s="33">
        <f t="shared" si="2"/>
        <v>0</v>
      </c>
      <c r="O13" s="30">
        <f>1+O12</f>
        <v>10</v>
      </c>
      <c r="P13" s="31">
        <v>0</v>
      </c>
      <c r="Q13" s="32">
        <f t="shared" si="9"/>
        <v>363.6154368</v>
      </c>
      <c r="R13" s="33">
        <f t="shared" si="3"/>
        <v>0</v>
      </c>
      <c r="T13" s="30">
        <f>1+T12</f>
        <v>10</v>
      </c>
      <c r="U13" s="31">
        <v>0</v>
      </c>
      <c r="V13" s="32">
        <f t="shared" si="11"/>
        <v>363.6154368</v>
      </c>
      <c r="W13" s="33">
        <f t="shared" si="4"/>
        <v>0</v>
      </c>
    </row>
    <row r="14" spans="1:23">
      <c r="A14" s="25">
        <f t="shared" si="5"/>
        <v>5040</v>
      </c>
      <c r="B14" s="26">
        <v>11</v>
      </c>
      <c r="C14" s="27">
        <v>2.68</v>
      </c>
      <c r="D14" s="28">
        <f t="shared" si="13"/>
        <v>1.4</v>
      </c>
      <c r="E14" s="28">
        <f t="shared" si="12"/>
        <v>1.1000000000000001</v>
      </c>
      <c r="F14" s="28">
        <f t="shared" si="12"/>
        <v>1.6</v>
      </c>
      <c r="G14" s="27">
        <f t="shared" si="6"/>
        <v>33.281740800000001</v>
      </c>
      <c r="H14" s="29">
        <f t="shared" si="0"/>
        <v>399.38088960000005</v>
      </c>
      <c r="I14" s="16"/>
      <c r="J14" s="30">
        <f t="shared" si="7"/>
        <v>11</v>
      </c>
      <c r="K14" s="31">
        <v>0</v>
      </c>
      <c r="L14" s="32">
        <f t="shared" si="1"/>
        <v>399.38088960000005</v>
      </c>
      <c r="M14" s="33">
        <f t="shared" si="2"/>
        <v>0</v>
      </c>
      <c r="O14" s="30">
        <f t="shared" si="8"/>
        <v>11</v>
      </c>
      <c r="P14" s="31">
        <v>0</v>
      </c>
      <c r="Q14" s="32">
        <f t="shared" si="9"/>
        <v>399.38088960000005</v>
      </c>
      <c r="R14" s="33">
        <f t="shared" si="3"/>
        <v>0</v>
      </c>
      <c r="T14" s="30">
        <f t="shared" si="10"/>
        <v>11</v>
      </c>
      <c r="U14" s="31">
        <v>0</v>
      </c>
      <c r="V14" s="32">
        <f t="shared" si="11"/>
        <v>399.38088960000005</v>
      </c>
      <c r="W14" s="33">
        <f t="shared" si="4"/>
        <v>0</v>
      </c>
    </row>
    <row r="15" spans="1:23">
      <c r="A15" s="25">
        <f t="shared" si="5"/>
        <v>5040</v>
      </c>
      <c r="B15" s="26">
        <v>12</v>
      </c>
      <c r="C15" s="27">
        <v>2.89</v>
      </c>
      <c r="D15" s="28">
        <f t="shared" si="13"/>
        <v>1.4</v>
      </c>
      <c r="E15" s="28">
        <f t="shared" si="12"/>
        <v>1.1000000000000001</v>
      </c>
      <c r="F15" s="28">
        <f t="shared" si="12"/>
        <v>1.6</v>
      </c>
      <c r="G15" s="27">
        <f t="shared" si="6"/>
        <v>35.889638400000003</v>
      </c>
      <c r="H15" s="29">
        <f t="shared" si="0"/>
        <v>430.67566080000006</v>
      </c>
      <c r="I15" s="16"/>
      <c r="J15" s="30">
        <f t="shared" si="7"/>
        <v>12</v>
      </c>
      <c r="K15" s="31">
        <v>0</v>
      </c>
      <c r="L15" s="32">
        <f t="shared" si="1"/>
        <v>430.67566080000006</v>
      </c>
      <c r="M15" s="33">
        <f t="shared" si="2"/>
        <v>0</v>
      </c>
      <c r="O15" s="30">
        <f t="shared" si="8"/>
        <v>12</v>
      </c>
      <c r="P15" s="31">
        <v>0</v>
      </c>
      <c r="Q15" s="32">
        <f t="shared" si="9"/>
        <v>430.67566080000006</v>
      </c>
      <c r="R15" s="33">
        <f t="shared" si="3"/>
        <v>0</v>
      </c>
      <c r="T15" s="30">
        <f t="shared" si="10"/>
        <v>12</v>
      </c>
      <c r="U15" s="31">
        <v>0</v>
      </c>
      <c r="V15" s="32">
        <f t="shared" si="11"/>
        <v>430.67566080000006</v>
      </c>
      <c r="W15" s="33">
        <f t="shared" si="4"/>
        <v>0</v>
      </c>
    </row>
    <row r="16" spans="1:23">
      <c r="A16" s="25">
        <f t="shared" si="5"/>
        <v>5040</v>
      </c>
      <c r="B16" s="26">
        <v>13</v>
      </c>
      <c r="C16" s="27">
        <v>3.12</v>
      </c>
      <c r="D16" s="28">
        <f t="shared" si="13"/>
        <v>1.4</v>
      </c>
      <c r="E16" s="28">
        <f t="shared" si="12"/>
        <v>1.1000000000000001</v>
      </c>
      <c r="F16" s="28">
        <f t="shared" si="12"/>
        <v>1.6</v>
      </c>
      <c r="G16" s="27">
        <f t="shared" si="6"/>
        <v>38.745907200000012</v>
      </c>
      <c r="H16" s="29">
        <f t="shared" si="0"/>
        <v>464.95088640000017</v>
      </c>
      <c r="I16" s="16"/>
      <c r="J16" s="30">
        <f t="shared" si="7"/>
        <v>13</v>
      </c>
      <c r="K16" s="31">
        <v>0</v>
      </c>
      <c r="L16" s="32">
        <f t="shared" si="1"/>
        <v>464.95088640000017</v>
      </c>
      <c r="M16" s="33">
        <f t="shared" si="2"/>
        <v>0</v>
      </c>
      <c r="O16" s="30">
        <f t="shared" si="8"/>
        <v>13</v>
      </c>
      <c r="P16" s="31">
        <v>0</v>
      </c>
      <c r="Q16" s="32">
        <f t="shared" si="9"/>
        <v>464.95088640000017</v>
      </c>
      <c r="R16" s="33">
        <f t="shared" si="3"/>
        <v>0</v>
      </c>
      <c r="T16" s="30">
        <f t="shared" si="10"/>
        <v>13</v>
      </c>
      <c r="U16" s="31">
        <v>0</v>
      </c>
      <c r="V16" s="32">
        <f t="shared" si="11"/>
        <v>464.95088640000017</v>
      </c>
      <c r="W16" s="33">
        <f t="shared" si="4"/>
        <v>0</v>
      </c>
    </row>
    <row r="17" spans="1:23">
      <c r="A17" s="25">
        <f t="shared" si="5"/>
        <v>5040</v>
      </c>
      <c r="B17" s="26">
        <v>14</v>
      </c>
      <c r="C17" s="27">
        <v>3.36</v>
      </c>
      <c r="D17" s="28">
        <f t="shared" si="13"/>
        <v>1.4</v>
      </c>
      <c r="E17" s="28">
        <f t="shared" si="12"/>
        <v>1.1000000000000001</v>
      </c>
      <c r="F17" s="28">
        <f t="shared" si="12"/>
        <v>1.6</v>
      </c>
      <c r="G17" s="27">
        <f t="shared" si="6"/>
        <v>41.726361600000004</v>
      </c>
      <c r="H17" s="29">
        <f t="shared" si="0"/>
        <v>500.71633920000005</v>
      </c>
      <c r="I17" s="16"/>
      <c r="J17" s="30">
        <f t="shared" si="7"/>
        <v>14</v>
      </c>
      <c r="K17" s="31">
        <v>0</v>
      </c>
      <c r="L17" s="32">
        <f t="shared" si="1"/>
        <v>500.71633920000005</v>
      </c>
      <c r="M17" s="33">
        <f t="shared" si="2"/>
        <v>0</v>
      </c>
      <c r="O17" s="30">
        <f t="shared" si="8"/>
        <v>14</v>
      </c>
      <c r="P17" s="31">
        <v>0</v>
      </c>
      <c r="Q17" s="32">
        <f t="shared" si="9"/>
        <v>500.71633920000005</v>
      </c>
      <c r="R17" s="33">
        <f t="shared" si="3"/>
        <v>0</v>
      </c>
      <c r="T17" s="30">
        <f t="shared" si="10"/>
        <v>14</v>
      </c>
      <c r="U17" s="31">
        <v>0</v>
      </c>
      <c r="V17" s="32">
        <f t="shared" si="11"/>
        <v>500.71633920000005</v>
      </c>
      <c r="W17" s="33">
        <f t="shared" si="4"/>
        <v>0</v>
      </c>
    </row>
    <row r="18" spans="1:23">
      <c r="A18" s="25">
        <f t="shared" si="5"/>
        <v>5040</v>
      </c>
      <c r="B18" s="26">
        <v>15</v>
      </c>
      <c r="C18" s="27">
        <v>3.62</v>
      </c>
      <c r="D18" s="28">
        <f t="shared" si="13"/>
        <v>1.4</v>
      </c>
      <c r="E18" s="28">
        <f t="shared" si="12"/>
        <v>1.1000000000000001</v>
      </c>
      <c r="F18" s="28">
        <f t="shared" si="12"/>
        <v>1.6</v>
      </c>
      <c r="G18" s="27">
        <f t="shared" si="6"/>
        <v>44.955187199999997</v>
      </c>
      <c r="H18" s="29">
        <f t="shared" si="0"/>
        <v>539.46224639999991</v>
      </c>
      <c r="I18" s="16"/>
      <c r="J18" s="30">
        <f t="shared" si="7"/>
        <v>15</v>
      </c>
      <c r="K18" s="31">
        <v>0</v>
      </c>
      <c r="L18" s="32">
        <f t="shared" si="1"/>
        <v>539.46224639999991</v>
      </c>
      <c r="M18" s="33">
        <f t="shared" si="2"/>
        <v>0</v>
      </c>
      <c r="O18" s="30">
        <f t="shared" si="8"/>
        <v>15</v>
      </c>
      <c r="P18" s="31">
        <v>0</v>
      </c>
      <c r="Q18" s="32">
        <f t="shared" si="9"/>
        <v>539.46224639999991</v>
      </c>
      <c r="R18" s="33">
        <f t="shared" si="3"/>
        <v>0</v>
      </c>
      <c r="T18" s="30">
        <f t="shared" si="10"/>
        <v>15</v>
      </c>
      <c r="U18" s="31">
        <v>0</v>
      </c>
      <c r="V18" s="32">
        <f t="shared" si="11"/>
        <v>539.46224639999991</v>
      </c>
      <c r="W18" s="33">
        <f t="shared" si="4"/>
        <v>0</v>
      </c>
    </row>
    <row r="19" spans="1:23">
      <c r="A19" s="25">
        <f t="shared" si="5"/>
        <v>5040</v>
      </c>
      <c r="B19" s="26">
        <v>16</v>
      </c>
      <c r="C19" s="27">
        <v>3.9</v>
      </c>
      <c r="D19" s="28">
        <f t="shared" si="13"/>
        <v>1.4</v>
      </c>
      <c r="E19" s="28">
        <f t="shared" si="12"/>
        <v>1.1000000000000001</v>
      </c>
      <c r="F19" s="28">
        <f t="shared" si="12"/>
        <v>1.6</v>
      </c>
      <c r="G19" s="27">
        <f t="shared" si="6"/>
        <v>48.432384000000006</v>
      </c>
      <c r="H19" s="29">
        <f t="shared" si="0"/>
        <v>581.18860800000004</v>
      </c>
      <c r="I19" s="16"/>
      <c r="J19" s="30">
        <f t="shared" si="7"/>
        <v>16</v>
      </c>
      <c r="K19" s="31">
        <v>0</v>
      </c>
      <c r="L19" s="32">
        <f t="shared" si="1"/>
        <v>581.18860800000004</v>
      </c>
      <c r="M19" s="33">
        <f t="shared" si="2"/>
        <v>0</v>
      </c>
      <c r="O19" s="30">
        <f t="shared" si="8"/>
        <v>16</v>
      </c>
      <c r="P19" s="31">
        <v>0</v>
      </c>
      <c r="Q19" s="32">
        <f t="shared" si="9"/>
        <v>581.18860800000004</v>
      </c>
      <c r="R19" s="33">
        <f t="shared" si="3"/>
        <v>0</v>
      </c>
      <c r="T19" s="30">
        <f t="shared" si="10"/>
        <v>16</v>
      </c>
      <c r="U19" s="31">
        <v>0</v>
      </c>
      <c r="V19" s="32">
        <f t="shared" si="11"/>
        <v>581.18860800000004</v>
      </c>
      <c r="W19" s="33">
        <f t="shared" si="4"/>
        <v>0</v>
      </c>
    </row>
    <row r="20" spans="1:23">
      <c r="A20" s="25">
        <f t="shared" si="5"/>
        <v>5040</v>
      </c>
      <c r="B20" s="26">
        <v>17</v>
      </c>
      <c r="C20" s="27">
        <v>4.2</v>
      </c>
      <c r="D20" s="28">
        <f t="shared" si="13"/>
        <v>1.4</v>
      </c>
      <c r="E20" s="28">
        <f t="shared" si="12"/>
        <v>1.1000000000000001</v>
      </c>
      <c r="F20" s="28">
        <f t="shared" si="12"/>
        <v>1.6</v>
      </c>
      <c r="G20" s="27">
        <f t="shared" si="6"/>
        <v>52.157952000000002</v>
      </c>
      <c r="H20" s="29">
        <f t="shared" si="0"/>
        <v>625.89542400000005</v>
      </c>
      <c r="I20" s="16"/>
      <c r="J20" s="30">
        <f t="shared" si="7"/>
        <v>17</v>
      </c>
      <c r="K20" s="31">
        <v>0</v>
      </c>
      <c r="L20" s="32">
        <f t="shared" si="1"/>
        <v>625.89542400000005</v>
      </c>
      <c r="M20" s="33">
        <f t="shared" si="2"/>
        <v>0</v>
      </c>
      <c r="O20" s="30">
        <f t="shared" si="8"/>
        <v>17</v>
      </c>
      <c r="P20" s="31">
        <v>0</v>
      </c>
      <c r="Q20" s="32">
        <f t="shared" si="9"/>
        <v>625.89542400000005</v>
      </c>
      <c r="R20" s="33">
        <f t="shared" si="3"/>
        <v>0</v>
      </c>
      <c r="T20" s="30">
        <f t="shared" si="10"/>
        <v>17</v>
      </c>
      <c r="U20" s="31">
        <v>0</v>
      </c>
      <c r="V20" s="32">
        <f t="shared" si="11"/>
        <v>625.89542400000005</v>
      </c>
      <c r="W20" s="33">
        <f t="shared" si="4"/>
        <v>0</v>
      </c>
    </row>
    <row r="21" spans="1:23">
      <c r="A21" s="25">
        <f t="shared" si="5"/>
        <v>5040</v>
      </c>
      <c r="B21" s="26">
        <v>18</v>
      </c>
      <c r="C21" s="27">
        <v>4.5</v>
      </c>
      <c r="D21" s="28">
        <f t="shared" si="13"/>
        <v>1.4</v>
      </c>
      <c r="E21" s="28">
        <f t="shared" si="12"/>
        <v>1.1000000000000001</v>
      </c>
      <c r="F21" s="28">
        <f t="shared" si="12"/>
        <v>1.6</v>
      </c>
      <c r="G21" s="27">
        <f t="shared" si="6"/>
        <v>55.883519999999997</v>
      </c>
      <c r="H21" s="29">
        <f t="shared" si="0"/>
        <v>670.60223999999994</v>
      </c>
      <c r="I21" s="16"/>
      <c r="J21" s="30">
        <f t="shared" si="7"/>
        <v>18</v>
      </c>
      <c r="K21" s="31">
        <v>0</v>
      </c>
      <c r="L21" s="32">
        <f t="shared" si="1"/>
        <v>670.60223999999994</v>
      </c>
      <c r="M21" s="33">
        <f t="shared" si="2"/>
        <v>0</v>
      </c>
      <c r="O21" s="30">
        <f t="shared" si="8"/>
        <v>18</v>
      </c>
      <c r="P21" s="31">
        <v>0</v>
      </c>
      <c r="Q21" s="32">
        <f t="shared" si="9"/>
        <v>670.60223999999994</v>
      </c>
      <c r="R21" s="33">
        <f t="shared" si="3"/>
        <v>0</v>
      </c>
      <c r="T21" s="30">
        <f t="shared" si="10"/>
        <v>18</v>
      </c>
      <c r="U21" s="31">
        <v>0</v>
      </c>
      <c r="V21" s="32">
        <f t="shared" si="11"/>
        <v>670.60223999999994</v>
      </c>
      <c r="W21" s="33">
        <f t="shared" si="4"/>
        <v>0</v>
      </c>
    </row>
    <row r="22" spans="1:23">
      <c r="A22" s="34"/>
      <c r="B22" s="16"/>
      <c r="C22" s="16"/>
      <c r="D22" s="16"/>
      <c r="E22" s="16"/>
      <c r="F22" s="16"/>
      <c r="G22" s="16"/>
      <c r="H22" s="16"/>
      <c r="I22" s="16"/>
      <c r="J22" s="18"/>
      <c r="K22" s="35">
        <f>SUM(K4:K21)</f>
        <v>4</v>
      </c>
      <c r="L22" s="18"/>
      <c r="M22" s="33">
        <f>SUM(M4:M21)</f>
        <v>679.54360320000012</v>
      </c>
      <c r="O22" s="18"/>
      <c r="P22" s="35">
        <f>SUM(P4:P21)</f>
        <v>5</v>
      </c>
      <c r="Q22" s="18"/>
      <c r="R22" s="33">
        <f>SUM(R4:R21)</f>
        <v>1008.1387008</v>
      </c>
      <c r="T22" s="18"/>
      <c r="U22" s="35">
        <f>SUM(U4:U21)</f>
        <v>2.5</v>
      </c>
      <c r="V22" s="18"/>
      <c r="W22" s="33">
        <f>SUM(W4:W21)</f>
        <v>392.24908800000009</v>
      </c>
    </row>
    <row r="23" spans="1:23" ht="15.75" thickBot="1">
      <c r="A23" s="36"/>
      <c r="B23" s="37"/>
      <c r="C23" s="37"/>
      <c r="D23" s="37"/>
      <c r="E23" s="37"/>
      <c r="F23" s="37"/>
      <c r="G23" s="37"/>
      <c r="H23" s="37"/>
      <c r="I23" s="37"/>
      <c r="J23" s="38"/>
      <c r="K23" s="39">
        <f>IF(K22=0,0, (J4*K4+J5*K5+J6*K6+J7*K7+J8*K8+J9*K9+J10*K10+J11*K11+J12*K12+J13*K13+J14*K14+J15*K15+J16*K16+J17*K17+J18*K18+J19*K19+J20*K20+J21*K21)/K22)</f>
        <v>2.25</v>
      </c>
      <c r="L23" s="38"/>
      <c r="M23" s="40"/>
      <c r="O23" s="38"/>
      <c r="P23" s="39">
        <f>IF(P22=0,0, (O4*P4+O5*P5+O6*P6+O7*P7+O8*P8+O9*P9+O10*P10+O11*P11+O12*P12+O13*P13+O14*P14+O15*P15+O16*P16+O17*P17+O18*P18+O19*P19+O20*P20+O21*P21)/P22)</f>
        <v>3.9</v>
      </c>
      <c r="Q23" s="38"/>
      <c r="R23" s="40"/>
      <c r="T23" s="38"/>
      <c r="U23" s="39">
        <f>IF(U22=0,0, (T4*U4+T5*U5+T6*U6+T7*U7+T8*U8+T9*U9+T10*U10+T11*U11+T12*U12+T13*U13+T14*U14+T15*U15+T16*U16+T17*U17+T18*U18+T19*U19+T20*U20+T21*U21)/U22)</f>
        <v>4.5999999999999996</v>
      </c>
      <c r="V23" s="38"/>
      <c r="W23" s="40"/>
    </row>
    <row r="25" spans="1:23">
      <c r="J25" s="41"/>
      <c r="K25" s="41"/>
    </row>
    <row r="27" spans="1:23">
      <c r="C27" s="42"/>
      <c r="D27" s="42"/>
      <c r="E27" s="42"/>
      <c r="F27" s="42"/>
      <c r="G27" s="42"/>
      <c r="H27" s="42"/>
      <c r="I27" s="42"/>
    </row>
    <row r="28" spans="1:23">
      <c r="A28" s="42"/>
      <c r="B28" s="42"/>
      <c r="C28" s="42"/>
      <c r="D28" s="42"/>
      <c r="E28" s="42"/>
      <c r="F28" s="42"/>
      <c r="G28" s="42"/>
      <c r="H28" s="42"/>
      <c r="I28" s="42"/>
    </row>
    <row r="29" spans="1:23">
      <c r="A29" s="42"/>
      <c r="B29" s="42"/>
      <c r="C29" s="42"/>
      <c r="D29" s="42"/>
      <c r="E29" s="42"/>
      <c r="F29" s="42"/>
      <c r="G29" s="42"/>
      <c r="H29" s="42"/>
      <c r="I29" s="42"/>
      <c r="J29" s="42"/>
    </row>
    <row r="30" spans="1:23">
      <c r="A30" s="42"/>
      <c r="B30" s="42"/>
      <c r="C30" s="42"/>
      <c r="D30" s="42"/>
      <c r="E30" s="42"/>
      <c r="F30" s="42"/>
      <c r="G30" s="42"/>
      <c r="H30" s="42"/>
      <c r="I30" s="42"/>
      <c r="J30" s="42"/>
    </row>
    <row r="31" spans="1:23">
      <c r="A31" s="42"/>
      <c r="B31" s="42"/>
      <c r="C31" s="42"/>
      <c r="D31" s="42"/>
      <c r="E31" s="42"/>
      <c r="F31" s="42"/>
      <c r="G31" s="42"/>
      <c r="H31" s="42"/>
      <c r="I31" s="42"/>
      <c r="J31" s="42"/>
    </row>
    <row r="32" spans="1:23">
      <c r="J32" s="42"/>
    </row>
    <row r="33" spans="1:10">
      <c r="J33" s="42"/>
    </row>
    <row r="34" spans="1:10">
      <c r="J34" s="42"/>
    </row>
    <row r="35" spans="1:10">
      <c r="J35" s="42"/>
    </row>
    <row r="36" spans="1:10">
      <c r="J36" s="42"/>
    </row>
    <row r="37" spans="1:10">
      <c r="J37" s="42"/>
    </row>
    <row r="38" spans="1:10">
      <c r="J38" s="42"/>
    </row>
    <row r="39" spans="1:10">
      <c r="J39" s="42"/>
    </row>
    <row r="40" spans="1:10">
      <c r="A40" s="42"/>
      <c r="B40" s="42"/>
      <c r="C40" s="42"/>
      <c r="D40" s="42"/>
      <c r="E40" s="42"/>
      <c r="F40" s="42"/>
      <c r="G40" s="42"/>
      <c r="H40" s="42"/>
      <c r="I40" s="42"/>
      <c r="J40" s="42"/>
    </row>
    <row r="41" spans="1:10">
      <c r="A41" s="42"/>
      <c r="B41" s="42"/>
      <c r="C41" s="42"/>
      <c r="D41" s="42"/>
      <c r="E41" s="42"/>
      <c r="F41" s="42"/>
      <c r="G41" s="42"/>
      <c r="H41" s="42"/>
      <c r="I41" s="42"/>
      <c r="J41" s="42"/>
    </row>
    <row r="42" spans="1:10">
      <c r="A42" s="42"/>
      <c r="B42" s="42"/>
      <c r="C42" s="42"/>
      <c r="D42" s="42"/>
      <c r="E42" s="42"/>
      <c r="F42" s="42"/>
      <c r="G42" s="42"/>
      <c r="H42" s="42"/>
      <c r="I42" s="42"/>
      <c r="J42" s="42"/>
    </row>
  </sheetData>
  <mergeCells count="1">
    <mergeCell ref="A1:H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4"/>
  <sheetViews>
    <sheetView zoomScaleNormal="100" workbookViewId="0">
      <selection activeCell="C29" sqref="C29"/>
    </sheetView>
  </sheetViews>
  <sheetFormatPr defaultColWidth="39.85546875" defaultRowHeight="15.75" outlineLevelRow="1"/>
  <cols>
    <col min="1" max="1" width="6.140625" style="75" customWidth="1"/>
    <col min="2" max="2" width="36.5703125" style="75" customWidth="1"/>
    <col min="3" max="3" width="14" style="75" customWidth="1"/>
    <col min="4" max="4" width="14.42578125" style="75" customWidth="1"/>
    <col min="5" max="5" width="15" style="75" customWidth="1"/>
    <col min="6" max="6" width="12.140625" style="75" customWidth="1"/>
    <col min="7" max="7" width="13.42578125" style="75" customWidth="1"/>
    <col min="8" max="8" width="12" style="75" customWidth="1"/>
    <col min="9" max="256" width="39.85546875" style="75"/>
    <col min="257" max="257" width="6.140625" style="75" customWidth="1"/>
    <col min="258" max="258" width="36.5703125" style="75" customWidth="1"/>
    <col min="259" max="259" width="14" style="75" customWidth="1"/>
    <col min="260" max="260" width="14.42578125" style="75" customWidth="1"/>
    <col min="261" max="261" width="15" style="75" customWidth="1"/>
    <col min="262" max="512" width="39.85546875" style="75"/>
    <col min="513" max="513" width="6.140625" style="75" customWidth="1"/>
    <col min="514" max="514" width="36.5703125" style="75" customWidth="1"/>
    <col min="515" max="515" width="14" style="75" customWidth="1"/>
    <col min="516" max="516" width="14.42578125" style="75" customWidth="1"/>
    <col min="517" max="517" width="15" style="75" customWidth="1"/>
    <col min="518" max="768" width="39.85546875" style="75"/>
    <col min="769" max="769" width="6.140625" style="75" customWidth="1"/>
    <col min="770" max="770" width="36.5703125" style="75" customWidth="1"/>
    <col min="771" max="771" width="14" style="75" customWidth="1"/>
    <col min="772" max="772" width="14.42578125" style="75" customWidth="1"/>
    <col min="773" max="773" width="15" style="75" customWidth="1"/>
    <col min="774" max="1024" width="39.85546875" style="75"/>
    <col min="1025" max="1025" width="6.140625" style="75" customWidth="1"/>
    <col min="1026" max="1026" width="36.5703125" style="75" customWidth="1"/>
    <col min="1027" max="1027" width="14" style="75" customWidth="1"/>
    <col min="1028" max="1028" width="14.42578125" style="75" customWidth="1"/>
    <col min="1029" max="1029" width="15" style="75" customWidth="1"/>
    <col min="1030" max="1280" width="39.85546875" style="75"/>
    <col min="1281" max="1281" width="6.140625" style="75" customWidth="1"/>
    <col min="1282" max="1282" width="36.5703125" style="75" customWidth="1"/>
    <col min="1283" max="1283" width="14" style="75" customWidth="1"/>
    <col min="1284" max="1284" width="14.42578125" style="75" customWidth="1"/>
    <col min="1285" max="1285" width="15" style="75" customWidth="1"/>
    <col min="1286" max="1536" width="39.85546875" style="75"/>
    <col min="1537" max="1537" width="6.140625" style="75" customWidth="1"/>
    <col min="1538" max="1538" width="36.5703125" style="75" customWidth="1"/>
    <col min="1539" max="1539" width="14" style="75" customWidth="1"/>
    <col min="1540" max="1540" width="14.42578125" style="75" customWidth="1"/>
    <col min="1541" max="1541" width="15" style="75" customWidth="1"/>
    <col min="1542" max="1792" width="39.85546875" style="75"/>
    <col min="1793" max="1793" width="6.140625" style="75" customWidth="1"/>
    <col min="1794" max="1794" width="36.5703125" style="75" customWidth="1"/>
    <col min="1795" max="1795" width="14" style="75" customWidth="1"/>
    <col min="1796" max="1796" width="14.42578125" style="75" customWidth="1"/>
    <col min="1797" max="1797" width="15" style="75" customWidth="1"/>
    <col min="1798" max="2048" width="39.85546875" style="75"/>
    <col min="2049" max="2049" width="6.140625" style="75" customWidth="1"/>
    <col min="2050" max="2050" width="36.5703125" style="75" customWidth="1"/>
    <col min="2051" max="2051" width="14" style="75" customWidth="1"/>
    <col min="2052" max="2052" width="14.42578125" style="75" customWidth="1"/>
    <col min="2053" max="2053" width="15" style="75" customWidth="1"/>
    <col min="2054" max="2304" width="39.85546875" style="75"/>
    <col min="2305" max="2305" width="6.140625" style="75" customWidth="1"/>
    <col min="2306" max="2306" width="36.5703125" style="75" customWidth="1"/>
    <col min="2307" max="2307" width="14" style="75" customWidth="1"/>
    <col min="2308" max="2308" width="14.42578125" style="75" customWidth="1"/>
    <col min="2309" max="2309" width="15" style="75" customWidth="1"/>
    <col min="2310" max="2560" width="39.85546875" style="75"/>
    <col min="2561" max="2561" width="6.140625" style="75" customWidth="1"/>
    <col min="2562" max="2562" width="36.5703125" style="75" customWidth="1"/>
    <col min="2563" max="2563" width="14" style="75" customWidth="1"/>
    <col min="2564" max="2564" width="14.42578125" style="75" customWidth="1"/>
    <col min="2565" max="2565" width="15" style="75" customWidth="1"/>
    <col min="2566" max="2816" width="39.85546875" style="75"/>
    <col min="2817" max="2817" width="6.140625" style="75" customWidth="1"/>
    <col min="2818" max="2818" width="36.5703125" style="75" customWidth="1"/>
    <col min="2819" max="2819" width="14" style="75" customWidth="1"/>
    <col min="2820" max="2820" width="14.42578125" style="75" customWidth="1"/>
    <col min="2821" max="2821" width="15" style="75" customWidth="1"/>
    <col min="2822" max="3072" width="39.85546875" style="75"/>
    <col min="3073" max="3073" width="6.140625" style="75" customWidth="1"/>
    <col min="3074" max="3074" width="36.5703125" style="75" customWidth="1"/>
    <col min="3075" max="3075" width="14" style="75" customWidth="1"/>
    <col min="3076" max="3076" width="14.42578125" style="75" customWidth="1"/>
    <col min="3077" max="3077" width="15" style="75" customWidth="1"/>
    <col min="3078" max="3328" width="39.85546875" style="75"/>
    <col min="3329" max="3329" width="6.140625" style="75" customWidth="1"/>
    <col min="3330" max="3330" width="36.5703125" style="75" customWidth="1"/>
    <col min="3331" max="3331" width="14" style="75" customWidth="1"/>
    <col min="3332" max="3332" width="14.42578125" style="75" customWidth="1"/>
    <col min="3333" max="3333" width="15" style="75" customWidth="1"/>
    <col min="3334" max="3584" width="39.85546875" style="75"/>
    <col min="3585" max="3585" width="6.140625" style="75" customWidth="1"/>
    <col min="3586" max="3586" width="36.5703125" style="75" customWidth="1"/>
    <col min="3587" max="3587" width="14" style="75" customWidth="1"/>
    <col min="3588" max="3588" width="14.42578125" style="75" customWidth="1"/>
    <col min="3589" max="3589" width="15" style="75" customWidth="1"/>
    <col min="3590" max="3840" width="39.85546875" style="75"/>
    <col min="3841" max="3841" width="6.140625" style="75" customWidth="1"/>
    <col min="3842" max="3842" width="36.5703125" style="75" customWidth="1"/>
    <col min="3843" max="3843" width="14" style="75" customWidth="1"/>
    <col min="3844" max="3844" width="14.42578125" style="75" customWidth="1"/>
    <col min="3845" max="3845" width="15" style="75" customWidth="1"/>
    <col min="3846" max="4096" width="39.85546875" style="75"/>
    <col min="4097" max="4097" width="6.140625" style="75" customWidth="1"/>
    <col min="4098" max="4098" width="36.5703125" style="75" customWidth="1"/>
    <col min="4099" max="4099" width="14" style="75" customWidth="1"/>
    <col min="4100" max="4100" width="14.42578125" style="75" customWidth="1"/>
    <col min="4101" max="4101" width="15" style="75" customWidth="1"/>
    <col min="4102" max="4352" width="39.85546875" style="75"/>
    <col min="4353" max="4353" width="6.140625" style="75" customWidth="1"/>
    <col min="4354" max="4354" width="36.5703125" style="75" customWidth="1"/>
    <col min="4355" max="4355" width="14" style="75" customWidth="1"/>
    <col min="4356" max="4356" width="14.42578125" style="75" customWidth="1"/>
    <col min="4357" max="4357" width="15" style="75" customWidth="1"/>
    <col min="4358" max="4608" width="39.85546875" style="75"/>
    <col min="4609" max="4609" width="6.140625" style="75" customWidth="1"/>
    <col min="4610" max="4610" width="36.5703125" style="75" customWidth="1"/>
    <col min="4611" max="4611" width="14" style="75" customWidth="1"/>
    <col min="4612" max="4612" width="14.42578125" style="75" customWidth="1"/>
    <col min="4613" max="4613" width="15" style="75" customWidth="1"/>
    <col min="4614" max="4864" width="39.85546875" style="75"/>
    <col min="4865" max="4865" width="6.140625" style="75" customWidth="1"/>
    <col min="4866" max="4866" width="36.5703125" style="75" customWidth="1"/>
    <col min="4867" max="4867" width="14" style="75" customWidth="1"/>
    <col min="4868" max="4868" width="14.42578125" style="75" customWidth="1"/>
    <col min="4869" max="4869" width="15" style="75" customWidth="1"/>
    <col min="4870" max="5120" width="39.85546875" style="75"/>
    <col min="5121" max="5121" width="6.140625" style="75" customWidth="1"/>
    <col min="5122" max="5122" width="36.5703125" style="75" customWidth="1"/>
    <col min="5123" max="5123" width="14" style="75" customWidth="1"/>
    <col min="5124" max="5124" width="14.42578125" style="75" customWidth="1"/>
    <col min="5125" max="5125" width="15" style="75" customWidth="1"/>
    <col min="5126" max="5376" width="39.85546875" style="75"/>
    <col min="5377" max="5377" width="6.140625" style="75" customWidth="1"/>
    <col min="5378" max="5378" width="36.5703125" style="75" customWidth="1"/>
    <col min="5379" max="5379" width="14" style="75" customWidth="1"/>
    <col min="5380" max="5380" width="14.42578125" style="75" customWidth="1"/>
    <col min="5381" max="5381" width="15" style="75" customWidth="1"/>
    <col min="5382" max="5632" width="39.85546875" style="75"/>
    <col min="5633" max="5633" width="6.140625" style="75" customWidth="1"/>
    <col min="5634" max="5634" width="36.5703125" style="75" customWidth="1"/>
    <col min="5635" max="5635" width="14" style="75" customWidth="1"/>
    <col min="5636" max="5636" width="14.42578125" style="75" customWidth="1"/>
    <col min="5637" max="5637" width="15" style="75" customWidth="1"/>
    <col min="5638" max="5888" width="39.85546875" style="75"/>
    <col min="5889" max="5889" width="6.140625" style="75" customWidth="1"/>
    <col min="5890" max="5890" width="36.5703125" style="75" customWidth="1"/>
    <col min="5891" max="5891" width="14" style="75" customWidth="1"/>
    <col min="5892" max="5892" width="14.42578125" style="75" customWidth="1"/>
    <col min="5893" max="5893" width="15" style="75" customWidth="1"/>
    <col min="5894" max="6144" width="39.85546875" style="75"/>
    <col min="6145" max="6145" width="6.140625" style="75" customWidth="1"/>
    <col min="6146" max="6146" width="36.5703125" style="75" customWidth="1"/>
    <col min="6147" max="6147" width="14" style="75" customWidth="1"/>
    <col min="6148" max="6148" width="14.42578125" style="75" customWidth="1"/>
    <col min="6149" max="6149" width="15" style="75" customWidth="1"/>
    <col min="6150" max="6400" width="39.85546875" style="75"/>
    <col min="6401" max="6401" width="6.140625" style="75" customWidth="1"/>
    <col min="6402" max="6402" width="36.5703125" style="75" customWidth="1"/>
    <col min="6403" max="6403" width="14" style="75" customWidth="1"/>
    <col min="6404" max="6404" width="14.42578125" style="75" customWidth="1"/>
    <col min="6405" max="6405" width="15" style="75" customWidth="1"/>
    <col min="6406" max="6656" width="39.85546875" style="75"/>
    <col min="6657" max="6657" width="6.140625" style="75" customWidth="1"/>
    <col min="6658" max="6658" width="36.5703125" style="75" customWidth="1"/>
    <col min="6659" max="6659" width="14" style="75" customWidth="1"/>
    <col min="6660" max="6660" width="14.42578125" style="75" customWidth="1"/>
    <col min="6661" max="6661" width="15" style="75" customWidth="1"/>
    <col min="6662" max="6912" width="39.85546875" style="75"/>
    <col min="6913" max="6913" width="6.140625" style="75" customWidth="1"/>
    <col min="6914" max="6914" width="36.5703125" style="75" customWidth="1"/>
    <col min="6915" max="6915" width="14" style="75" customWidth="1"/>
    <col min="6916" max="6916" width="14.42578125" style="75" customWidth="1"/>
    <col min="6917" max="6917" width="15" style="75" customWidth="1"/>
    <col min="6918" max="7168" width="39.85546875" style="75"/>
    <col min="7169" max="7169" width="6.140625" style="75" customWidth="1"/>
    <col min="7170" max="7170" width="36.5703125" style="75" customWidth="1"/>
    <col min="7171" max="7171" width="14" style="75" customWidth="1"/>
    <col min="7172" max="7172" width="14.42578125" style="75" customWidth="1"/>
    <col min="7173" max="7173" width="15" style="75" customWidth="1"/>
    <col min="7174" max="7424" width="39.85546875" style="75"/>
    <col min="7425" max="7425" width="6.140625" style="75" customWidth="1"/>
    <col min="7426" max="7426" width="36.5703125" style="75" customWidth="1"/>
    <col min="7427" max="7427" width="14" style="75" customWidth="1"/>
    <col min="7428" max="7428" width="14.42578125" style="75" customWidth="1"/>
    <col min="7429" max="7429" width="15" style="75" customWidth="1"/>
    <col min="7430" max="7680" width="39.85546875" style="75"/>
    <col min="7681" max="7681" width="6.140625" style="75" customWidth="1"/>
    <col min="7682" max="7682" width="36.5703125" style="75" customWidth="1"/>
    <col min="7683" max="7683" width="14" style="75" customWidth="1"/>
    <col min="7684" max="7684" width="14.42578125" style="75" customWidth="1"/>
    <col min="7685" max="7685" width="15" style="75" customWidth="1"/>
    <col min="7686" max="7936" width="39.85546875" style="75"/>
    <col min="7937" max="7937" width="6.140625" style="75" customWidth="1"/>
    <col min="7938" max="7938" width="36.5703125" style="75" customWidth="1"/>
    <col min="7939" max="7939" width="14" style="75" customWidth="1"/>
    <col min="7940" max="7940" width="14.42578125" style="75" customWidth="1"/>
    <col min="7941" max="7941" width="15" style="75" customWidth="1"/>
    <col min="7942" max="8192" width="39.85546875" style="75"/>
    <col min="8193" max="8193" width="6.140625" style="75" customWidth="1"/>
    <col min="8194" max="8194" width="36.5703125" style="75" customWidth="1"/>
    <col min="8195" max="8195" width="14" style="75" customWidth="1"/>
    <col min="8196" max="8196" width="14.42578125" style="75" customWidth="1"/>
    <col min="8197" max="8197" width="15" style="75" customWidth="1"/>
    <col min="8198" max="8448" width="39.85546875" style="75"/>
    <col min="8449" max="8449" width="6.140625" style="75" customWidth="1"/>
    <col min="8450" max="8450" width="36.5703125" style="75" customWidth="1"/>
    <col min="8451" max="8451" width="14" style="75" customWidth="1"/>
    <col min="8452" max="8452" width="14.42578125" style="75" customWidth="1"/>
    <col min="8453" max="8453" width="15" style="75" customWidth="1"/>
    <col min="8454" max="8704" width="39.85546875" style="75"/>
    <col min="8705" max="8705" width="6.140625" style="75" customWidth="1"/>
    <col min="8706" max="8706" width="36.5703125" style="75" customWidth="1"/>
    <col min="8707" max="8707" width="14" style="75" customWidth="1"/>
    <col min="8708" max="8708" width="14.42578125" style="75" customWidth="1"/>
    <col min="8709" max="8709" width="15" style="75" customWidth="1"/>
    <col min="8710" max="8960" width="39.85546875" style="75"/>
    <col min="8961" max="8961" width="6.140625" style="75" customWidth="1"/>
    <col min="8962" max="8962" width="36.5703125" style="75" customWidth="1"/>
    <col min="8963" max="8963" width="14" style="75" customWidth="1"/>
    <col min="8964" max="8964" width="14.42578125" style="75" customWidth="1"/>
    <col min="8965" max="8965" width="15" style="75" customWidth="1"/>
    <col min="8966" max="9216" width="39.85546875" style="75"/>
    <col min="9217" max="9217" width="6.140625" style="75" customWidth="1"/>
    <col min="9218" max="9218" width="36.5703125" style="75" customWidth="1"/>
    <col min="9219" max="9219" width="14" style="75" customWidth="1"/>
    <col min="9220" max="9220" width="14.42578125" style="75" customWidth="1"/>
    <col min="9221" max="9221" width="15" style="75" customWidth="1"/>
    <col min="9222" max="9472" width="39.85546875" style="75"/>
    <col min="9473" max="9473" width="6.140625" style="75" customWidth="1"/>
    <col min="9474" max="9474" width="36.5703125" style="75" customWidth="1"/>
    <col min="9475" max="9475" width="14" style="75" customWidth="1"/>
    <col min="9476" max="9476" width="14.42578125" style="75" customWidth="1"/>
    <col min="9477" max="9477" width="15" style="75" customWidth="1"/>
    <col min="9478" max="9728" width="39.85546875" style="75"/>
    <col min="9729" max="9729" width="6.140625" style="75" customWidth="1"/>
    <col min="9730" max="9730" width="36.5703125" style="75" customWidth="1"/>
    <col min="9731" max="9731" width="14" style="75" customWidth="1"/>
    <col min="9732" max="9732" width="14.42578125" style="75" customWidth="1"/>
    <col min="9733" max="9733" width="15" style="75" customWidth="1"/>
    <col min="9734" max="9984" width="39.85546875" style="75"/>
    <col min="9985" max="9985" width="6.140625" style="75" customWidth="1"/>
    <col min="9986" max="9986" width="36.5703125" style="75" customWidth="1"/>
    <col min="9987" max="9987" width="14" style="75" customWidth="1"/>
    <col min="9988" max="9988" width="14.42578125" style="75" customWidth="1"/>
    <col min="9989" max="9989" width="15" style="75" customWidth="1"/>
    <col min="9990" max="10240" width="39.85546875" style="75"/>
    <col min="10241" max="10241" width="6.140625" style="75" customWidth="1"/>
    <col min="10242" max="10242" width="36.5703125" style="75" customWidth="1"/>
    <col min="10243" max="10243" width="14" style="75" customWidth="1"/>
    <col min="10244" max="10244" width="14.42578125" style="75" customWidth="1"/>
    <col min="10245" max="10245" width="15" style="75" customWidth="1"/>
    <col min="10246" max="10496" width="39.85546875" style="75"/>
    <col min="10497" max="10497" width="6.140625" style="75" customWidth="1"/>
    <col min="10498" max="10498" width="36.5703125" style="75" customWidth="1"/>
    <col min="10499" max="10499" width="14" style="75" customWidth="1"/>
    <col min="10500" max="10500" width="14.42578125" style="75" customWidth="1"/>
    <col min="10501" max="10501" width="15" style="75" customWidth="1"/>
    <col min="10502" max="10752" width="39.85546875" style="75"/>
    <col min="10753" max="10753" width="6.140625" style="75" customWidth="1"/>
    <col min="10754" max="10754" width="36.5703125" style="75" customWidth="1"/>
    <col min="10755" max="10755" width="14" style="75" customWidth="1"/>
    <col min="10756" max="10756" width="14.42578125" style="75" customWidth="1"/>
    <col min="10757" max="10757" width="15" style="75" customWidth="1"/>
    <col min="10758" max="11008" width="39.85546875" style="75"/>
    <col min="11009" max="11009" width="6.140625" style="75" customWidth="1"/>
    <col min="11010" max="11010" width="36.5703125" style="75" customWidth="1"/>
    <col min="11011" max="11011" width="14" style="75" customWidth="1"/>
    <col min="11012" max="11012" width="14.42578125" style="75" customWidth="1"/>
    <col min="11013" max="11013" width="15" style="75" customWidth="1"/>
    <col min="11014" max="11264" width="39.85546875" style="75"/>
    <col min="11265" max="11265" width="6.140625" style="75" customWidth="1"/>
    <col min="11266" max="11266" width="36.5703125" style="75" customWidth="1"/>
    <col min="11267" max="11267" width="14" style="75" customWidth="1"/>
    <col min="11268" max="11268" width="14.42578125" style="75" customWidth="1"/>
    <col min="11269" max="11269" width="15" style="75" customWidth="1"/>
    <col min="11270" max="11520" width="39.85546875" style="75"/>
    <col min="11521" max="11521" width="6.140625" style="75" customWidth="1"/>
    <col min="11522" max="11522" width="36.5703125" style="75" customWidth="1"/>
    <col min="11523" max="11523" width="14" style="75" customWidth="1"/>
    <col min="11524" max="11524" width="14.42578125" style="75" customWidth="1"/>
    <col min="11525" max="11525" width="15" style="75" customWidth="1"/>
    <col min="11526" max="11776" width="39.85546875" style="75"/>
    <col min="11777" max="11777" width="6.140625" style="75" customWidth="1"/>
    <col min="11778" max="11778" width="36.5703125" style="75" customWidth="1"/>
    <col min="11779" max="11779" width="14" style="75" customWidth="1"/>
    <col min="11780" max="11780" width="14.42578125" style="75" customWidth="1"/>
    <col min="11781" max="11781" width="15" style="75" customWidth="1"/>
    <col min="11782" max="12032" width="39.85546875" style="75"/>
    <col min="12033" max="12033" width="6.140625" style="75" customWidth="1"/>
    <col min="12034" max="12034" width="36.5703125" style="75" customWidth="1"/>
    <col min="12035" max="12035" width="14" style="75" customWidth="1"/>
    <col min="12036" max="12036" width="14.42578125" style="75" customWidth="1"/>
    <col min="12037" max="12037" width="15" style="75" customWidth="1"/>
    <col min="12038" max="12288" width="39.85546875" style="75"/>
    <col min="12289" max="12289" width="6.140625" style="75" customWidth="1"/>
    <col min="12290" max="12290" width="36.5703125" style="75" customWidth="1"/>
    <col min="12291" max="12291" width="14" style="75" customWidth="1"/>
    <col min="12292" max="12292" width="14.42578125" style="75" customWidth="1"/>
    <col min="12293" max="12293" width="15" style="75" customWidth="1"/>
    <col min="12294" max="12544" width="39.85546875" style="75"/>
    <col min="12545" max="12545" width="6.140625" style="75" customWidth="1"/>
    <col min="12546" max="12546" width="36.5703125" style="75" customWidth="1"/>
    <col min="12547" max="12547" width="14" style="75" customWidth="1"/>
    <col min="12548" max="12548" width="14.42578125" style="75" customWidth="1"/>
    <col min="12549" max="12549" width="15" style="75" customWidth="1"/>
    <col min="12550" max="12800" width="39.85546875" style="75"/>
    <col min="12801" max="12801" width="6.140625" style="75" customWidth="1"/>
    <col min="12802" max="12802" width="36.5703125" style="75" customWidth="1"/>
    <col min="12803" max="12803" width="14" style="75" customWidth="1"/>
    <col min="12804" max="12804" width="14.42578125" style="75" customWidth="1"/>
    <col min="12805" max="12805" width="15" style="75" customWidth="1"/>
    <col min="12806" max="13056" width="39.85546875" style="75"/>
    <col min="13057" max="13057" width="6.140625" style="75" customWidth="1"/>
    <col min="13058" max="13058" width="36.5703125" style="75" customWidth="1"/>
    <col min="13059" max="13059" width="14" style="75" customWidth="1"/>
    <col min="13060" max="13060" width="14.42578125" style="75" customWidth="1"/>
    <col min="13061" max="13061" width="15" style="75" customWidth="1"/>
    <col min="13062" max="13312" width="39.85546875" style="75"/>
    <col min="13313" max="13313" width="6.140625" style="75" customWidth="1"/>
    <col min="13314" max="13314" width="36.5703125" style="75" customWidth="1"/>
    <col min="13315" max="13315" width="14" style="75" customWidth="1"/>
    <col min="13316" max="13316" width="14.42578125" style="75" customWidth="1"/>
    <col min="13317" max="13317" width="15" style="75" customWidth="1"/>
    <col min="13318" max="13568" width="39.85546875" style="75"/>
    <col min="13569" max="13569" width="6.140625" style="75" customWidth="1"/>
    <col min="13570" max="13570" width="36.5703125" style="75" customWidth="1"/>
    <col min="13571" max="13571" width="14" style="75" customWidth="1"/>
    <col min="13572" max="13572" width="14.42578125" style="75" customWidth="1"/>
    <col min="13573" max="13573" width="15" style="75" customWidth="1"/>
    <col min="13574" max="13824" width="39.85546875" style="75"/>
    <col min="13825" max="13825" width="6.140625" style="75" customWidth="1"/>
    <col min="13826" max="13826" width="36.5703125" style="75" customWidth="1"/>
    <col min="13827" max="13827" width="14" style="75" customWidth="1"/>
    <col min="13828" max="13828" width="14.42578125" style="75" customWidth="1"/>
    <col min="13829" max="13829" width="15" style="75" customWidth="1"/>
    <col min="13830" max="14080" width="39.85546875" style="75"/>
    <col min="14081" max="14081" width="6.140625" style="75" customWidth="1"/>
    <col min="14082" max="14082" width="36.5703125" style="75" customWidth="1"/>
    <col min="14083" max="14083" width="14" style="75" customWidth="1"/>
    <col min="14084" max="14084" width="14.42578125" style="75" customWidth="1"/>
    <col min="14085" max="14085" width="15" style="75" customWidth="1"/>
    <col min="14086" max="14336" width="39.85546875" style="75"/>
    <col min="14337" max="14337" width="6.140625" style="75" customWidth="1"/>
    <col min="14338" max="14338" width="36.5703125" style="75" customWidth="1"/>
    <col min="14339" max="14339" width="14" style="75" customWidth="1"/>
    <col min="14340" max="14340" width="14.42578125" style="75" customWidth="1"/>
    <col min="14341" max="14341" width="15" style="75" customWidth="1"/>
    <col min="14342" max="14592" width="39.85546875" style="75"/>
    <col min="14593" max="14593" width="6.140625" style="75" customWidth="1"/>
    <col min="14594" max="14594" width="36.5703125" style="75" customWidth="1"/>
    <col min="14595" max="14595" width="14" style="75" customWidth="1"/>
    <col min="14596" max="14596" width="14.42578125" style="75" customWidth="1"/>
    <col min="14597" max="14597" width="15" style="75" customWidth="1"/>
    <col min="14598" max="14848" width="39.85546875" style="75"/>
    <col min="14849" max="14849" width="6.140625" style="75" customWidth="1"/>
    <col min="14850" max="14850" width="36.5703125" style="75" customWidth="1"/>
    <col min="14851" max="14851" width="14" style="75" customWidth="1"/>
    <col min="14852" max="14852" width="14.42578125" style="75" customWidth="1"/>
    <col min="14853" max="14853" width="15" style="75" customWidth="1"/>
    <col min="14854" max="15104" width="39.85546875" style="75"/>
    <col min="15105" max="15105" width="6.140625" style="75" customWidth="1"/>
    <col min="15106" max="15106" width="36.5703125" style="75" customWidth="1"/>
    <col min="15107" max="15107" width="14" style="75" customWidth="1"/>
    <col min="15108" max="15108" width="14.42578125" style="75" customWidth="1"/>
    <col min="15109" max="15109" width="15" style="75" customWidth="1"/>
    <col min="15110" max="15360" width="39.85546875" style="75"/>
    <col min="15361" max="15361" width="6.140625" style="75" customWidth="1"/>
    <col min="15362" max="15362" width="36.5703125" style="75" customWidth="1"/>
    <col min="15363" max="15363" width="14" style="75" customWidth="1"/>
    <col min="15364" max="15364" width="14.42578125" style="75" customWidth="1"/>
    <col min="15365" max="15365" width="15" style="75" customWidth="1"/>
    <col min="15366" max="15616" width="39.85546875" style="75"/>
    <col min="15617" max="15617" width="6.140625" style="75" customWidth="1"/>
    <col min="15618" max="15618" width="36.5703125" style="75" customWidth="1"/>
    <col min="15619" max="15619" width="14" style="75" customWidth="1"/>
    <col min="15620" max="15620" width="14.42578125" style="75" customWidth="1"/>
    <col min="15621" max="15621" width="15" style="75" customWidth="1"/>
    <col min="15622" max="15872" width="39.85546875" style="75"/>
    <col min="15873" max="15873" width="6.140625" style="75" customWidth="1"/>
    <col min="15874" max="15874" width="36.5703125" style="75" customWidth="1"/>
    <col min="15875" max="15875" width="14" style="75" customWidth="1"/>
    <col min="15876" max="15876" width="14.42578125" style="75" customWidth="1"/>
    <col min="15877" max="15877" width="15" style="75" customWidth="1"/>
    <col min="15878" max="16128" width="39.85546875" style="75"/>
    <col min="16129" max="16129" width="6.140625" style="75" customWidth="1"/>
    <col min="16130" max="16130" width="36.5703125" style="75" customWidth="1"/>
    <col min="16131" max="16131" width="14" style="75" customWidth="1"/>
    <col min="16132" max="16132" width="14.42578125" style="75" customWidth="1"/>
    <col min="16133" max="16133" width="15" style="75" customWidth="1"/>
    <col min="16134" max="16384" width="39.85546875" style="75"/>
  </cols>
  <sheetData>
    <row r="1" spans="1:8" ht="37.5" customHeight="1">
      <c r="C1" s="196" t="s">
        <v>285</v>
      </c>
      <c r="D1" s="196"/>
      <c r="E1" s="196"/>
    </row>
    <row r="2" spans="1:8" ht="15" customHeight="1">
      <c r="A2" s="76"/>
      <c r="C2" s="76"/>
      <c r="D2" s="76"/>
      <c r="E2" s="76"/>
    </row>
    <row r="3" spans="1:8" ht="18" customHeight="1">
      <c r="A3" s="197" t="s">
        <v>207</v>
      </c>
      <c r="B3" s="197"/>
      <c r="C3" s="197"/>
      <c r="D3" s="197"/>
      <c r="E3" s="197"/>
      <c r="F3" s="77"/>
    </row>
    <row r="4" spans="1:8" ht="16.5" customHeight="1">
      <c r="A4" s="198" t="s">
        <v>261</v>
      </c>
      <c r="B4" s="198"/>
      <c r="C4" s="198"/>
      <c r="D4" s="198"/>
      <c r="E4" s="198"/>
      <c r="F4" s="78"/>
      <c r="G4" s="78"/>
      <c r="H4" s="78"/>
    </row>
    <row r="5" spans="1:8" ht="16.5" customHeight="1">
      <c r="A5" s="198" t="s">
        <v>287</v>
      </c>
      <c r="B5" s="198"/>
      <c r="C5" s="198"/>
      <c r="D5" s="198"/>
      <c r="E5" s="198"/>
      <c r="F5" s="78"/>
      <c r="G5" s="78"/>
      <c r="H5" s="78"/>
    </row>
    <row r="6" spans="1:8" ht="18.75" customHeight="1">
      <c r="A6" s="204" t="s">
        <v>288</v>
      </c>
      <c r="B6" s="204"/>
      <c r="C6" s="204"/>
      <c r="D6" s="204"/>
      <c r="E6" s="204"/>
    </row>
    <row r="7" spans="1:8" ht="18.75" customHeight="1">
      <c r="A7" s="191"/>
      <c r="B7" s="205" t="s">
        <v>308</v>
      </c>
      <c r="C7" s="205"/>
      <c r="D7" s="205"/>
      <c r="E7" s="205"/>
    </row>
    <row r="8" spans="1:8" ht="15.6" customHeight="1">
      <c r="A8" s="199" t="s">
        <v>140</v>
      </c>
      <c r="B8" s="199" t="s">
        <v>167</v>
      </c>
      <c r="C8" s="199" t="s">
        <v>168</v>
      </c>
      <c r="D8" s="202" t="s">
        <v>260</v>
      </c>
      <c r="E8" s="203"/>
    </row>
    <row r="9" spans="1:8" ht="18.600000000000001" customHeight="1">
      <c r="A9" s="200"/>
      <c r="B9" s="200"/>
      <c r="C9" s="200"/>
      <c r="D9" s="199" t="s">
        <v>209</v>
      </c>
      <c r="E9" s="199" t="s">
        <v>210</v>
      </c>
    </row>
    <row r="10" spans="1:8" ht="18.600000000000001" customHeight="1">
      <c r="A10" s="201"/>
      <c r="B10" s="201"/>
      <c r="C10" s="201"/>
      <c r="D10" s="201"/>
      <c r="E10" s="201"/>
    </row>
    <row r="11" spans="1:8">
      <c r="A11" s="79">
        <v>1</v>
      </c>
      <c r="B11" s="79">
        <v>2</v>
      </c>
      <c r="C11" s="79">
        <v>3</v>
      </c>
      <c r="D11" s="79">
        <v>4</v>
      </c>
      <c r="E11" s="79">
        <v>5</v>
      </c>
    </row>
    <row r="12" spans="1:8" ht="31.5">
      <c r="A12" s="79">
        <v>1</v>
      </c>
      <c r="B12" s="80" t="s">
        <v>266</v>
      </c>
      <c r="C12" s="79" t="s">
        <v>174</v>
      </c>
      <c r="D12" s="81">
        <v>10.438000000000001</v>
      </c>
      <c r="E12" s="81">
        <f t="shared" ref="E12:E17" si="0">D12</f>
        <v>10.438000000000001</v>
      </c>
    </row>
    <row r="13" spans="1:8" ht="31.5">
      <c r="A13" s="79">
        <v>2</v>
      </c>
      <c r="B13" s="80" t="s">
        <v>267</v>
      </c>
      <c r="C13" s="79" t="s">
        <v>211</v>
      </c>
      <c r="D13" s="175">
        <v>1</v>
      </c>
      <c r="E13" s="175">
        <f t="shared" si="0"/>
        <v>1</v>
      </c>
    </row>
    <row r="14" spans="1:8" ht="31.5">
      <c r="A14" s="79">
        <v>3</v>
      </c>
      <c r="B14" s="80" t="s">
        <v>268</v>
      </c>
      <c r="C14" s="79" t="s">
        <v>213</v>
      </c>
      <c r="D14" s="83">
        <v>1</v>
      </c>
      <c r="E14" s="83">
        <f t="shared" si="0"/>
        <v>1</v>
      </c>
    </row>
    <row r="15" spans="1:8">
      <c r="A15" s="79">
        <v>4</v>
      </c>
      <c r="B15" s="80" t="s">
        <v>269</v>
      </c>
      <c r="C15" s="79" t="s">
        <v>211</v>
      </c>
      <c r="D15" s="175">
        <v>1</v>
      </c>
      <c r="E15" s="175">
        <f t="shared" si="0"/>
        <v>1</v>
      </c>
    </row>
    <row r="16" spans="1:8" ht="33" customHeight="1">
      <c r="A16" s="79">
        <v>5</v>
      </c>
      <c r="B16" s="80" t="s">
        <v>212</v>
      </c>
      <c r="C16" s="79" t="s">
        <v>213</v>
      </c>
      <c r="D16" s="83">
        <v>1</v>
      </c>
      <c r="E16" s="83">
        <f t="shared" si="0"/>
        <v>1</v>
      </c>
    </row>
    <row r="17" spans="1:8" ht="22.5" customHeight="1">
      <c r="A17" s="79">
        <v>6</v>
      </c>
      <c r="B17" s="80" t="s">
        <v>214</v>
      </c>
      <c r="C17" s="79" t="s">
        <v>213</v>
      </c>
      <c r="D17" s="9">
        <v>0.75</v>
      </c>
      <c r="E17" s="9">
        <f t="shared" si="0"/>
        <v>0.75</v>
      </c>
    </row>
    <row r="18" spans="1:8" ht="31.5">
      <c r="A18" s="79">
        <v>7</v>
      </c>
      <c r="B18" s="82" t="s">
        <v>270</v>
      </c>
      <c r="C18" s="79" t="s">
        <v>215</v>
      </c>
      <c r="D18" s="83">
        <f>D19+D20+D21+D22</f>
        <v>274.43</v>
      </c>
      <c r="E18" s="83">
        <f>E19+E20+E21+E22</f>
        <v>274.43</v>
      </c>
    </row>
    <row r="19" spans="1:8">
      <c r="A19" s="177" t="s">
        <v>271</v>
      </c>
      <c r="B19" s="82" t="s">
        <v>272</v>
      </c>
      <c r="C19" s="79" t="s">
        <v>215</v>
      </c>
      <c r="D19" s="83">
        <v>197.86</v>
      </c>
      <c r="E19" s="83">
        <f t="shared" ref="E19:E22" si="1">D19</f>
        <v>197.86</v>
      </c>
    </row>
    <row r="20" spans="1:8">
      <c r="A20" s="177" t="s">
        <v>273</v>
      </c>
      <c r="B20" s="82" t="s">
        <v>274</v>
      </c>
      <c r="C20" s="79" t="s">
        <v>215</v>
      </c>
      <c r="D20" s="83">
        <v>26.24</v>
      </c>
      <c r="E20" s="83">
        <f t="shared" si="1"/>
        <v>26.24</v>
      </c>
    </row>
    <row r="21" spans="1:8">
      <c r="A21" s="177" t="s">
        <v>275</v>
      </c>
      <c r="B21" s="82" t="s">
        <v>276</v>
      </c>
      <c r="C21" s="79" t="s">
        <v>215</v>
      </c>
      <c r="D21" s="83">
        <v>45.99</v>
      </c>
      <c r="E21" s="83">
        <f t="shared" si="1"/>
        <v>45.99</v>
      </c>
    </row>
    <row r="22" spans="1:8">
      <c r="A22" s="177" t="s">
        <v>277</v>
      </c>
      <c r="B22" s="82" t="s">
        <v>278</v>
      </c>
      <c r="C22" s="79" t="s">
        <v>215</v>
      </c>
      <c r="D22" s="179">
        <v>4.34</v>
      </c>
      <c r="E22" s="83">
        <f t="shared" si="1"/>
        <v>4.34</v>
      </c>
      <c r="G22" s="176"/>
      <c r="H22" s="176"/>
    </row>
    <row r="23" spans="1:8" ht="31.5">
      <c r="A23" s="177" t="s">
        <v>304</v>
      </c>
      <c r="B23" s="82" t="s">
        <v>307</v>
      </c>
      <c r="C23" s="79" t="s">
        <v>215</v>
      </c>
      <c r="D23" s="179">
        <v>55.37</v>
      </c>
      <c r="E23" s="83">
        <v>55.37</v>
      </c>
      <c r="G23" s="176"/>
      <c r="H23" s="176"/>
    </row>
    <row r="24" spans="1:8" ht="31.5">
      <c r="A24" s="177" t="s">
        <v>305</v>
      </c>
      <c r="B24" s="82" t="s">
        <v>311</v>
      </c>
      <c r="C24" s="79" t="s">
        <v>215</v>
      </c>
      <c r="D24" s="179">
        <v>219.06</v>
      </c>
      <c r="E24" s="83">
        <v>219.06</v>
      </c>
      <c r="G24" s="176"/>
      <c r="H24" s="176"/>
    </row>
    <row r="25" spans="1:8">
      <c r="A25" s="177" t="s">
        <v>306</v>
      </c>
      <c r="B25" s="84" t="s">
        <v>216</v>
      </c>
      <c r="C25" s="85" t="s">
        <v>217</v>
      </c>
      <c r="D25" s="4">
        <v>79.62</v>
      </c>
      <c r="E25" s="4">
        <v>41.57</v>
      </c>
    </row>
    <row r="26" spans="1:8" ht="15.6" customHeight="1">
      <c r="A26" s="177" t="s">
        <v>312</v>
      </c>
      <c r="B26" s="84" t="s">
        <v>279</v>
      </c>
      <c r="C26" s="85" t="s">
        <v>218</v>
      </c>
      <c r="D26" s="179"/>
      <c r="E26" s="83"/>
    </row>
    <row r="27" spans="1:8">
      <c r="A27" s="79" t="s">
        <v>313</v>
      </c>
      <c r="B27" s="84" t="s">
        <v>280</v>
      </c>
      <c r="C27" s="85" t="s">
        <v>218</v>
      </c>
      <c r="D27" s="179">
        <v>0.28999999999999998</v>
      </c>
      <c r="E27" s="83">
        <v>0.15</v>
      </c>
    </row>
    <row r="28" spans="1:8">
      <c r="A28" s="87">
        <v>12</v>
      </c>
      <c r="B28" s="88" t="s">
        <v>175</v>
      </c>
      <c r="C28" s="87" t="s">
        <v>170</v>
      </c>
      <c r="D28" s="179">
        <v>105.6</v>
      </c>
      <c r="E28" s="179">
        <v>105.6</v>
      </c>
    </row>
    <row r="29" spans="1:8" ht="31.5">
      <c r="A29" s="79">
        <v>13</v>
      </c>
      <c r="B29" s="82" t="s">
        <v>303</v>
      </c>
      <c r="C29" s="79" t="s">
        <v>170</v>
      </c>
      <c r="D29" s="83">
        <v>107.3</v>
      </c>
      <c r="E29" s="83">
        <v>107.3</v>
      </c>
    </row>
    <row r="30" spans="1:8" ht="15.75" hidden="1" customHeight="1" outlineLevel="1">
      <c r="A30" s="79" t="s">
        <v>314</v>
      </c>
      <c r="B30" s="82" t="s">
        <v>219</v>
      </c>
      <c r="C30" s="79" t="s">
        <v>170</v>
      </c>
      <c r="D30" s="83">
        <v>107.3</v>
      </c>
      <c r="E30" s="83">
        <f>D30</f>
        <v>107.3</v>
      </c>
    </row>
    <row r="31" spans="1:8" ht="15.75" hidden="1" customHeight="1" outlineLevel="1">
      <c r="A31" s="79" t="s">
        <v>220</v>
      </c>
      <c r="B31" s="82" t="s">
        <v>221</v>
      </c>
      <c r="C31" s="79" t="s">
        <v>170</v>
      </c>
      <c r="D31" s="83">
        <v>0</v>
      </c>
      <c r="E31" s="83">
        <f>D31</f>
        <v>0</v>
      </c>
    </row>
    <row r="32" spans="1:8" hidden="1" collapsed="1">
      <c r="A32" s="79" t="s">
        <v>222</v>
      </c>
      <c r="B32" s="82" t="s">
        <v>223</v>
      </c>
      <c r="C32" s="79" t="s">
        <v>170</v>
      </c>
      <c r="D32" s="83">
        <v>0</v>
      </c>
      <c r="E32" s="83">
        <f>D32</f>
        <v>0</v>
      </c>
    </row>
    <row r="33" spans="1:5" ht="15.75" hidden="1" customHeight="1" outlineLevel="1">
      <c r="A33" s="79" t="s">
        <v>315</v>
      </c>
      <c r="B33" s="82" t="s">
        <v>224</v>
      </c>
      <c r="C33" s="79" t="s">
        <v>170</v>
      </c>
      <c r="D33" s="83">
        <v>103</v>
      </c>
      <c r="E33" s="83">
        <f>D33</f>
        <v>103</v>
      </c>
    </row>
    <row r="34" spans="1:5" hidden="1" collapsed="1">
      <c r="A34" s="79" t="s">
        <v>225</v>
      </c>
      <c r="B34" s="82" t="s">
        <v>226</v>
      </c>
      <c r="C34" s="79" t="s">
        <v>170</v>
      </c>
      <c r="D34" s="89">
        <v>0</v>
      </c>
      <c r="E34" s="89">
        <f>D34</f>
        <v>0</v>
      </c>
    </row>
  </sheetData>
  <mergeCells count="12">
    <mergeCell ref="C1:E1"/>
    <mergeCell ref="A3:E3"/>
    <mergeCell ref="A4:E4"/>
    <mergeCell ref="A8:A10"/>
    <mergeCell ref="B8:B10"/>
    <mergeCell ref="C8:C10"/>
    <mergeCell ref="D8:E8"/>
    <mergeCell ref="D9:D10"/>
    <mergeCell ref="E9:E10"/>
    <mergeCell ref="A6:E6"/>
    <mergeCell ref="A5:E5"/>
    <mergeCell ref="B7:E7"/>
  </mergeCells>
  <pageMargins left="1.1811023622047245" right="0.39370078740157483" top="0.78740157480314965" bottom="0.39370078740157483" header="0.31496062992125984" footer="0.31496062992125984"/>
  <pageSetup paperSize="9" scale="9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0"/>
  <sheetViews>
    <sheetView topLeftCell="A2" workbookViewId="0">
      <selection activeCell="G16" sqref="G16"/>
    </sheetView>
  </sheetViews>
  <sheetFormatPr defaultRowHeight="15.75"/>
  <cols>
    <col min="1" max="1" width="5.42578125" style="90" customWidth="1"/>
    <col min="2" max="2" width="37" style="90" customWidth="1"/>
    <col min="3" max="3" width="14.42578125" style="91" customWidth="1"/>
    <col min="4" max="4" width="12" style="91" customWidth="1"/>
    <col min="5" max="5" width="13.140625" style="90" customWidth="1"/>
    <col min="6" max="6" width="9.140625" style="90"/>
    <col min="7" max="7" width="22" style="90" customWidth="1"/>
    <col min="8" max="256" width="9.140625" style="90"/>
    <col min="257" max="257" width="10.42578125" style="90" customWidth="1"/>
    <col min="258" max="258" width="37" style="90" customWidth="1"/>
    <col min="259" max="259" width="14.42578125" style="90" customWidth="1"/>
    <col min="260" max="260" width="12" style="90" customWidth="1"/>
    <col min="261" max="261" width="13.140625" style="90" customWidth="1"/>
    <col min="262" max="262" width="9.140625" style="90"/>
    <col min="263" max="263" width="22" style="90" customWidth="1"/>
    <col min="264" max="512" width="9.140625" style="90"/>
    <col min="513" max="513" width="10.42578125" style="90" customWidth="1"/>
    <col min="514" max="514" width="37" style="90" customWidth="1"/>
    <col min="515" max="515" width="14.42578125" style="90" customWidth="1"/>
    <col min="516" max="516" width="12" style="90" customWidth="1"/>
    <col min="517" max="517" width="13.140625" style="90" customWidth="1"/>
    <col min="518" max="518" width="9.140625" style="90"/>
    <col min="519" max="519" width="22" style="90" customWidth="1"/>
    <col min="520" max="768" width="9.140625" style="90"/>
    <col min="769" max="769" width="10.42578125" style="90" customWidth="1"/>
    <col min="770" max="770" width="37" style="90" customWidth="1"/>
    <col min="771" max="771" width="14.42578125" style="90" customWidth="1"/>
    <col min="772" max="772" width="12" style="90" customWidth="1"/>
    <col min="773" max="773" width="13.140625" style="90" customWidth="1"/>
    <col min="774" max="774" width="9.140625" style="90"/>
    <col min="775" max="775" width="22" style="90" customWidth="1"/>
    <col min="776" max="1024" width="9.140625" style="90"/>
    <col min="1025" max="1025" width="10.42578125" style="90" customWidth="1"/>
    <col min="1026" max="1026" width="37" style="90" customWidth="1"/>
    <col min="1027" max="1027" width="14.42578125" style="90" customWidth="1"/>
    <col min="1028" max="1028" width="12" style="90" customWidth="1"/>
    <col min="1029" max="1029" width="13.140625" style="90" customWidth="1"/>
    <col min="1030" max="1030" width="9.140625" style="90"/>
    <col min="1031" max="1031" width="22" style="90" customWidth="1"/>
    <col min="1032" max="1280" width="9.140625" style="90"/>
    <col min="1281" max="1281" width="10.42578125" style="90" customWidth="1"/>
    <col min="1282" max="1282" width="37" style="90" customWidth="1"/>
    <col min="1283" max="1283" width="14.42578125" style="90" customWidth="1"/>
    <col min="1284" max="1284" width="12" style="90" customWidth="1"/>
    <col min="1285" max="1285" width="13.140625" style="90" customWidth="1"/>
    <col min="1286" max="1286" width="9.140625" style="90"/>
    <col min="1287" max="1287" width="22" style="90" customWidth="1"/>
    <col min="1288" max="1536" width="9.140625" style="90"/>
    <col min="1537" max="1537" width="10.42578125" style="90" customWidth="1"/>
    <col min="1538" max="1538" width="37" style="90" customWidth="1"/>
    <col min="1539" max="1539" width="14.42578125" style="90" customWidth="1"/>
    <col min="1540" max="1540" width="12" style="90" customWidth="1"/>
    <col min="1541" max="1541" width="13.140625" style="90" customWidth="1"/>
    <col min="1542" max="1542" width="9.140625" style="90"/>
    <col min="1543" max="1543" width="22" style="90" customWidth="1"/>
    <col min="1544" max="1792" width="9.140625" style="90"/>
    <col min="1793" max="1793" width="10.42578125" style="90" customWidth="1"/>
    <col min="1794" max="1794" width="37" style="90" customWidth="1"/>
    <col min="1795" max="1795" width="14.42578125" style="90" customWidth="1"/>
    <col min="1796" max="1796" width="12" style="90" customWidth="1"/>
    <col min="1797" max="1797" width="13.140625" style="90" customWidth="1"/>
    <col min="1798" max="1798" width="9.140625" style="90"/>
    <col min="1799" max="1799" width="22" style="90" customWidth="1"/>
    <col min="1800" max="2048" width="9.140625" style="90"/>
    <col min="2049" max="2049" width="10.42578125" style="90" customWidth="1"/>
    <col min="2050" max="2050" width="37" style="90" customWidth="1"/>
    <col min="2051" max="2051" width="14.42578125" style="90" customWidth="1"/>
    <col min="2052" max="2052" width="12" style="90" customWidth="1"/>
    <col min="2053" max="2053" width="13.140625" style="90" customWidth="1"/>
    <col min="2054" max="2054" width="9.140625" style="90"/>
    <col min="2055" max="2055" width="22" style="90" customWidth="1"/>
    <col min="2056" max="2304" width="9.140625" style="90"/>
    <col min="2305" max="2305" width="10.42578125" style="90" customWidth="1"/>
    <col min="2306" max="2306" width="37" style="90" customWidth="1"/>
    <col min="2307" max="2307" width="14.42578125" style="90" customWidth="1"/>
    <col min="2308" max="2308" width="12" style="90" customWidth="1"/>
    <col min="2309" max="2309" width="13.140625" style="90" customWidth="1"/>
    <col min="2310" max="2310" width="9.140625" style="90"/>
    <col min="2311" max="2311" width="22" style="90" customWidth="1"/>
    <col min="2312" max="2560" width="9.140625" style="90"/>
    <col min="2561" max="2561" width="10.42578125" style="90" customWidth="1"/>
    <col min="2562" max="2562" width="37" style="90" customWidth="1"/>
    <col min="2563" max="2563" width="14.42578125" style="90" customWidth="1"/>
    <col min="2564" max="2564" width="12" style="90" customWidth="1"/>
    <col min="2565" max="2565" width="13.140625" style="90" customWidth="1"/>
    <col min="2566" max="2566" width="9.140625" style="90"/>
    <col min="2567" max="2567" width="22" style="90" customWidth="1"/>
    <col min="2568" max="2816" width="9.140625" style="90"/>
    <col min="2817" max="2817" width="10.42578125" style="90" customWidth="1"/>
    <col min="2818" max="2818" width="37" style="90" customWidth="1"/>
    <col min="2819" max="2819" width="14.42578125" style="90" customWidth="1"/>
    <col min="2820" max="2820" width="12" style="90" customWidth="1"/>
    <col min="2821" max="2821" width="13.140625" style="90" customWidth="1"/>
    <col min="2822" max="2822" width="9.140625" style="90"/>
    <col min="2823" max="2823" width="22" style="90" customWidth="1"/>
    <col min="2824" max="3072" width="9.140625" style="90"/>
    <col min="3073" max="3073" width="10.42578125" style="90" customWidth="1"/>
    <col min="3074" max="3074" width="37" style="90" customWidth="1"/>
    <col min="3075" max="3075" width="14.42578125" style="90" customWidth="1"/>
    <col min="3076" max="3076" width="12" style="90" customWidth="1"/>
    <col min="3077" max="3077" width="13.140625" style="90" customWidth="1"/>
    <col min="3078" max="3078" width="9.140625" style="90"/>
    <col min="3079" max="3079" width="22" style="90" customWidth="1"/>
    <col min="3080" max="3328" width="9.140625" style="90"/>
    <col min="3329" max="3329" width="10.42578125" style="90" customWidth="1"/>
    <col min="3330" max="3330" width="37" style="90" customWidth="1"/>
    <col min="3331" max="3331" width="14.42578125" style="90" customWidth="1"/>
    <col min="3332" max="3332" width="12" style="90" customWidth="1"/>
    <col min="3333" max="3333" width="13.140625" style="90" customWidth="1"/>
    <col min="3334" max="3334" width="9.140625" style="90"/>
    <col min="3335" max="3335" width="22" style="90" customWidth="1"/>
    <col min="3336" max="3584" width="9.140625" style="90"/>
    <col min="3585" max="3585" width="10.42578125" style="90" customWidth="1"/>
    <col min="3586" max="3586" width="37" style="90" customWidth="1"/>
    <col min="3587" max="3587" width="14.42578125" style="90" customWidth="1"/>
    <col min="3588" max="3588" width="12" style="90" customWidth="1"/>
    <col min="3589" max="3589" width="13.140625" style="90" customWidth="1"/>
    <col min="3590" max="3590" width="9.140625" style="90"/>
    <col min="3591" max="3591" width="22" style="90" customWidth="1"/>
    <col min="3592" max="3840" width="9.140625" style="90"/>
    <col min="3841" max="3841" width="10.42578125" style="90" customWidth="1"/>
    <col min="3842" max="3842" width="37" style="90" customWidth="1"/>
    <col min="3843" max="3843" width="14.42578125" style="90" customWidth="1"/>
    <col min="3844" max="3844" width="12" style="90" customWidth="1"/>
    <col min="3845" max="3845" width="13.140625" style="90" customWidth="1"/>
    <col min="3846" max="3846" width="9.140625" style="90"/>
    <col min="3847" max="3847" width="22" style="90" customWidth="1"/>
    <col min="3848" max="4096" width="9.140625" style="90"/>
    <col min="4097" max="4097" width="10.42578125" style="90" customWidth="1"/>
    <col min="4098" max="4098" width="37" style="90" customWidth="1"/>
    <col min="4099" max="4099" width="14.42578125" style="90" customWidth="1"/>
    <col min="4100" max="4100" width="12" style="90" customWidth="1"/>
    <col min="4101" max="4101" width="13.140625" style="90" customWidth="1"/>
    <col min="4102" max="4102" width="9.140625" style="90"/>
    <col min="4103" max="4103" width="22" style="90" customWidth="1"/>
    <col min="4104" max="4352" width="9.140625" style="90"/>
    <col min="4353" max="4353" width="10.42578125" style="90" customWidth="1"/>
    <col min="4354" max="4354" width="37" style="90" customWidth="1"/>
    <col min="4355" max="4355" width="14.42578125" style="90" customWidth="1"/>
    <col min="4356" max="4356" width="12" style="90" customWidth="1"/>
    <col min="4357" max="4357" width="13.140625" style="90" customWidth="1"/>
    <col min="4358" max="4358" width="9.140625" style="90"/>
    <col min="4359" max="4359" width="22" style="90" customWidth="1"/>
    <col min="4360" max="4608" width="9.140625" style="90"/>
    <col min="4609" max="4609" width="10.42578125" style="90" customWidth="1"/>
    <col min="4610" max="4610" width="37" style="90" customWidth="1"/>
    <col min="4611" max="4611" width="14.42578125" style="90" customWidth="1"/>
    <col min="4612" max="4612" width="12" style="90" customWidth="1"/>
    <col min="4613" max="4613" width="13.140625" style="90" customWidth="1"/>
    <col min="4614" max="4614" width="9.140625" style="90"/>
    <col min="4615" max="4615" width="22" style="90" customWidth="1"/>
    <col min="4616" max="4864" width="9.140625" style="90"/>
    <col min="4865" max="4865" width="10.42578125" style="90" customWidth="1"/>
    <col min="4866" max="4866" width="37" style="90" customWidth="1"/>
    <col min="4867" max="4867" width="14.42578125" style="90" customWidth="1"/>
    <col min="4868" max="4868" width="12" style="90" customWidth="1"/>
    <col min="4869" max="4869" width="13.140625" style="90" customWidth="1"/>
    <col min="4870" max="4870" width="9.140625" style="90"/>
    <col min="4871" max="4871" width="22" style="90" customWidth="1"/>
    <col min="4872" max="5120" width="9.140625" style="90"/>
    <col min="5121" max="5121" width="10.42578125" style="90" customWidth="1"/>
    <col min="5122" max="5122" width="37" style="90" customWidth="1"/>
    <col min="5123" max="5123" width="14.42578125" style="90" customWidth="1"/>
    <col min="5124" max="5124" width="12" style="90" customWidth="1"/>
    <col min="5125" max="5125" width="13.140625" style="90" customWidth="1"/>
    <col min="5126" max="5126" width="9.140625" style="90"/>
    <col min="5127" max="5127" width="22" style="90" customWidth="1"/>
    <col min="5128" max="5376" width="9.140625" style="90"/>
    <col min="5377" max="5377" width="10.42578125" style="90" customWidth="1"/>
    <col min="5378" max="5378" width="37" style="90" customWidth="1"/>
    <col min="5379" max="5379" width="14.42578125" style="90" customWidth="1"/>
    <col min="5380" max="5380" width="12" style="90" customWidth="1"/>
    <col min="5381" max="5381" width="13.140625" style="90" customWidth="1"/>
    <col min="5382" max="5382" width="9.140625" style="90"/>
    <col min="5383" max="5383" width="22" style="90" customWidth="1"/>
    <col min="5384" max="5632" width="9.140625" style="90"/>
    <col min="5633" max="5633" width="10.42578125" style="90" customWidth="1"/>
    <col min="5634" max="5634" width="37" style="90" customWidth="1"/>
    <col min="5635" max="5635" width="14.42578125" style="90" customWidth="1"/>
    <col min="5636" max="5636" width="12" style="90" customWidth="1"/>
    <col min="5637" max="5637" width="13.140625" style="90" customWidth="1"/>
    <col min="5638" max="5638" width="9.140625" style="90"/>
    <col min="5639" max="5639" width="22" style="90" customWidth="1"/>
    <col min="5640" max="5888" width="9.140625" style="90"/>
    <col min="5889" max="5889" width="10.42578125" style="90" customWidth="1"/>
    <col min="5890" max="5890" width="37" style="90" customWidth="1"/>
    <col min="5891" max="5891" width="14.42578125" style="90" customWidth="1"/>
    <col min="5892" max="5892" width="12" style="90" customWidth="1"/>
    <col min="5893" max="5893" width="13.140625" style="90" customWidth="1"/>
    <col min="5894" max="5894" width="9.140625" style="90"/>
    <col min="5895" max="5895" width="22" style="90" customWidth="1"/>
    <col min="5896" max="6144" width="9.140625" style="90"/>
    <col min="6145" max="6145" width="10.42578125" style="90" customWidth="1"/>
    <col min="6146" max="6146" width="37" style="90" customWidth="1"/>
    <col min="6147" max="6147" width="14.42578125" style="90" customWidth="1"/>
    <col min="6148" max="6148" width="12" style="90" customWidth="1"/>
    <col min="6149" max="6149" width="13.140625" style="90" customWidth="1"/>
    <col min="6150" max="6150" width="9.140625" style="90"/>
    <col min="6151" max="6151" width="22" style="90" customWidth="1"/>
    <col min="6152" max="6400" width="9.140625" style="90"/>
    <col min="6401" max="6401" width="10.42578125" style="90" customWidth="1"/>
    <col min="6402" max="6402" width="37" style="90" customWidth="1"/>
    <col min="6403" max="6403" width="14.42578125" style="90" customWidth="1"/>
    <col min="6404" max="6404" width="12" style="90" customWidth="1"/>
    <col min="6405" max="6405" width="13.140625" style="90" customWidth="1"/>
    <col min="6406" max="6406" width="9.140625" style="90"/>
    <col min="6407" max="6407" width="22" style="90" customWidth="1"/>
    <col min="6408" max="6656" width="9.140625" style="90"/>
    <col min="6657" max="6657" width="10.42578125" style="90" customWidth="1"/>
    <col min="6658" max="6658" width="37" style="90" customWidth="1"/>
    <col min="6659" max="6659" width="14.42578125" style="90" customWidth="1"/>
    <col min="6660" max="6660" width="12" style="90" customWidth="1"/>
    <col min="6661" max="6661" width="13.140625" style="90" customWidth="1"/>
    <col min="6662" max="6662" width="9.140625" style="90"/>
    <col min="6663" max="6663" width="22" style="90" customWidth="1"/>
    <col min="6664" max="6912" width="9.140625" style="90"/>
    <col min="6913" max="6913" width="10.42578125" style="90" customWidth="1"/>
    <col min="6914" max="6914" width="37" style="90" customWidth="1"/>
    <col min="6915" max="6915" width="14.42578125" style="90" customWidth="1"/>
    <col min="6916" max="6916" width="12" style="90" customWidth="1"/>
    <col min="6917" max="6917" width="13.140625" style="90" customWidth="1"/>
    <col min="6918" max="6918" width="9.140625" style="90"/>
    <col min="6919" max="6919" width="22" style="90" customWidth="1"/>
    <col min="6920" max="7168" width="9.140625" style="90"/>
    <col min="7169" max="7169" width="10.42578125" style="90" customWidth="1"/>
    <col min="7170" max="7170" width="37" style="90" customWidth="1"/>
    <col min="7171" max="7171" width="14.42578125" style="90" customWidth="1"/>
    <col min="7172" max="7172" width="12" style="90" customWidth="1"/>
    <col min="7173" max="7173" width="13.140625" style="90" customWidth="1"/>
    <col min="7174" max="7174" width="9.140625" style="90"/>
    <col min="7175" max="7175" width="22" style="90" customWidth="1"/>
    <col min="7176" max="7424" width="9.140625" style="90"/>
    <col min="7425" max="7425" width="10.42578125" style="90" customWidth="1"/>
    <col min="7426" max="7426" width="37" style="90" customWidth="1"/>
    <col min="7427" max="7427" width="14.42578125" style="90" customWidth="1"/>
    <col min="7428" max="7428" width="12" style="90" customWidth="1"/>
    <col min="7429" max="7429" width="13.140625" style="90" customWidth="1"/>
    <col min="7430" max="7430" width="9.140625" style="90"/>
    <col min="7431" max="7431" width="22" style="90" customWidth="1"/>
    <col min="7432" max="7680" width="9.140625" style="90"/>
    <col min="7681" max="7681" width="10.42578125" style="90" customWidth="1"/>
    <col min="7682" max="7682" width="37" style="90" customWidth="1"/>
    <col min="7683" max="7683" width="14.42578125" style="90" customWidth="1"/>
    <col min="7684" max="7684" width="12" style="90" customWidth="1"/>
    <col min="7685" max="7685" width="13.140625" style="90" customWidth="1"/>
    <col min="7686" max="7686" width="9.140625" style="90"/>
    <col min="7687" max="7687" width="22" style="90" customWidth="1"/>
    <col min="7688" max="7936" width="9.140625" style="90"/>
    <col min="7937" max="7937" width="10.42578125" style="90" customWidth="1"/>
    <col min="7938" max="7938" width="37" style="90" customWidth="1"/>
    <col min="7939" max="7939" width="14.42578125" style="90" customWidth="1"/>
    <col min="7940" max="7940" width="12" style="90" customWidth="1"/>
    <col min="7941" max="7941" width="13.140625" style="90" customWidth="1"/>
    <col min="7942" max="7942" width="9.140625" style="90"/>
    <col min="7943" max="7943" width="22" style="90" customWidth="1"/>
    <col min="7944" max="8192" width="9.140625" style="90"/>
    <col min="8193" max="8193" width="10.42578125" style="90" customWidth="1"/>
    <col min="8194" max="8194" width="37" style="90" customWidth="1"/>
    <col min="8195" max="8195" width="14.42578125" style="90" customWidth="1"/>
    <col min="8196" max="8196" width="12" style="90" customWidth="1"/>
    <col min="8197" max="8197" width="13.140625" style="90" customWidth="1"/>
    <col min="8198" max="8198" width="9.140625" style="90"/>
    <col min="8199" max="8199" width="22" style="90" customWidth="1"/>
    <col min="8200" max="8448" width="9.140625" style="90"/>
    <col min="8449" max="8449" width="10.42578125" style="90" customWidth="1"/>
    <col min="8450" max="8450" width="37" style="90" customWidth="1"/>
    <col min="8451" max="8451" width="14.42578125" style="90" customWidth="1"/>
    <col min="8452" max="8452" width="12" style="90" customWidth="1"/>
    <col min="8453" max="8453" width="13.140625" style="90" customWidth="1"/>
    <col min="8454" max="8454" width="9.140625" style="90"/>
    <col min="8455" max="8455" width="22" style="90" customWidth="1"/>
    <col min="8456" max="8704" width="9.140625" style="90"/>
    <col min="8705" max="8705" width="10.42578125" style="90" customWidth="1"/>
    <col min="8706" max="8706" width="37" style="90" customWidth="1"/>
    <col min="8707" max="8707" width="14.42578125" style="90" customWidth="1"/>
    <col min="8708" max="8708" width="12" style="90" customWidth="1"/>
    <col min="8709" max="8709" width="13.140625" style="90" customWidth="1"/>
    <col min="8710" max="8710" width="9.140625" style="90"/>
    <col min="8711" max="8711" width="22" style="90" customWidth="1"/>
    <col min="8712" max="8960" width="9.140625" style="90"/>
    <col min="8961" max="8961" width="10.42578125" style="90" customWidth="1"/>
    <col min="8962" max="8962" width="37" style="90" customWidth="1"/>
    <col min="8963" max="8963" width="14.42578125" style="90" customWidth="1"/>
    <col min="8964" max="8964" width="12" style="90" customWidth="1"/>
    <col min="8965" max="8965" width="13.140625" style="90" customWidth="1"/>
    <col min="8966" max="8966" width="9.140625" style="90"/>
    <col min="8967" max="8967" width="22" style="90" customWidth="1"/>
    <col min="8968" max="9216" width="9.140625" style="90"/>
    <col min="9217" max="9217" width="10.42578125" style="90" customWidth="1"/>
    <col min="9218" max="9218" width="37" style="90" customWidth="1"/>
    <col min="9219" max="9219" width="14.42578125" style="90" customWidth="1"/>
    <col min="9220" max="9220" width="12" style="90" customWidth="1"/>
    <col min="9221" max="9221" width="13.140625" style="90" customWidth="1"/>
    <col min="9222" max="9222" width="9.140625" style="90"/>
    <col min="9223" max="9223" width="22" style="90" customWidth="1"/>
    <col min="9224" max="9472" width="9.140625" style="90"/>
    <col min="9473" max="9473" width="10.42578125" style="90" customWidth="1"/>
    <col min="9474" max="9474" width="37" style="90" customWidth="1"/>
    <col min="9475" max="9475" width="14.42578125" style="90" customWidth="1"/>
    <col min="9476" max="9476" width="12" style="90" customWidth="1"/>
    <col min="9477" max="9477" width="13.140625" style="90" customWidth="1"/>
    <col min="9478" max="9478" width="9.140625" style="90"/>
    <col min="9479" max="9479" width="22" style="90" customWidth="1"/>
    <col min="9480" max="9728" width="9.140625" style="90"/>
    <col min="9729" max="9729" width="10.42578125" style="90" customWidth="1"/>
    <col min="9730" max="9730" width="37" style="90" customWidth="1"/>
    <col min="9731" max="9731" width="14.42578125" style="90" customWidth="1"/>
    <col min="9732" max="9732" width="12" style="90" customWidth="1"/>
    <col min="9733" max="9733" width="13.140625" style="90" customWidth="1"/>
    <col min="9734" max="9734" width="9.140625" style="90"/>
    <col min="9735" max="9735" width="22" style="90" customWidth="1"/>
    <col min="9736" max="9984" width="9.140625" style="90"/>
    <col min="9985" max="9985" width="10.42578125" style="90" customWidth="1"/>
    <col min="9986" max="9986" width="37" style="90" customWidth="1"/>
    <col min="9987" max="9987" width="14.42578125" style="90" customWidth="1"/>
    <col min="9988" max="9988" width="12" style="90" customWidth="1"/>
    <col min="9989" max="9989" width="13.140625" style="90" customWidth="1"/>
    <col min="9990" max="9990" width="9.140625" style="90"/>
    <col min="9991" max="9991" width="22" style="90" customWidth="1"/>
    <col min="9992" max="10240" width="9.140625" style="90"/>
    <col min="10241" max="10241" width="10.42578125" style="90" customWidth="1"/>
    <col min="10242" max="10242" width="37" style="90" customWidth="1"/>
    <col min="10243" max="10243" width="14.42578125" style="90" customWidth="1"/>
    <col min="10244" max="10244" width="12" style="90" customWidth="1"/>
    <col min="10245" max="10245" width="13.140625" style="90" customWidth="1"/>
    <col min="10246" max="10246" width="9.140625" style="90"/>
    <col min="10247" max="10247" width="22" style="90" customWidth="1"/>
    <col min="10248" max="10496" width="9.140625" style="90"/>
    <col min="10497" max="10497" width="10.42578125" style="90" customWidth="1"/>
    <col min="10498" max="10498" width="37" style="90" customWidth="1"/>
    <col min="10499" max="10499" width="14.42578125" style="90" customWidth="1"/>
    <col min="10500" max="10500" width="12" style="90" customWidth="1"/>
    <col min="10501" max="10501" width="13.140625" style="90" customWidth="1"/>
    <col min="10502" max="10502" width="9.140625" style="90"/>
    <col min="10503" max="10503" width="22" style="90" customWidth="1"/>
    <col min="10504" max="10752" width="9.140625" style="90"/>
    <col min="10753" max="10753" width="10.42578125" style="90" customWidth="1"/>
    <col min="10754" max="10754" width="37" style="90" customWidth="1"/>
    <col min="10755" max="10755" width="14.42578125" style="90" customWidth="1"/>
    <col min="10756" max="10756" width="12" style="90" customWidth="1"/>
    <col min="10757" max="10757" width="13.140625" style="90" customWidth="1"/>
    <col min="10758" max="10758" width="9.140625" style="90"/>
    <col min="10759" max="10759" width="22" style="90" customWidth="1"/>
    <col min="10760" max="11008" width="9.140625" style="90"/>
    <col min="11009" max="11009" width="10.42578125" style="90" customWidth="1"/>
    <col min="11010" max="11010" width="37" style="90" customWidth="1"/>
    <col min="11011" max="11011" width="14.42578125" style="90" customWidth="1"/>
    <col min="11012" max="11012" width="12" style="90" customWidth="1"/>
    <col min="11013" max="11013" width="13.140625" style="90" customWidth="1"/>
    <col min="11014" max="11014" width="9.140625" style="90"/>
    <col min="11015" max="11015" width="22" style="90" customWidth="1"/>
    <col min="11016" max="11264" width="9.140625" style="90"/>
    <col min="11265" max="11265" width="10.42578125" style="90" customWidth="1"/>
    <col min="11266" max="11266" width="37" style="90" customWidth="1"/>
    <col min="11267" max="11267" width="14.42578125" style="90" customWidth="1"/>
    <col min="11268" max="11268" width="12" style="90" customWidth="1"/>
    <col min="11269" max="11269" width="13.140625" style="90" customWidth="1"/>
    <col min="11270" max="11270" width="9.140625" style="90"/>
    <col min="11271" max="11271" width="22" style="90" customWidth="1"/>
    <col min="11272" max="11520" width="9.140625" style="90"/>
    <col min="11521" max="11521" width="10.42578125" style="90" customWidth="1"/>
    <col min="11522" max="11522" width="37" style="90" customWidth="1"/>
    <col min="11523" max="11523" width="14.42578125" style="90" customWidth="1"/>
    <col min="11524" max="11524" width="12" style="90" customWidth="1"/>
    <col min="11525" max="11525" width="13.140625" style="90" customWidth="1"/>
    <col min="11526" max="11526" width="9.140625" style="90"/>
    <col min="11527" max="11527" width="22" style="90" customWidth="1"/>
    <col min="11528" max="11776" width="9.140625" style="90"/>
    <col min="11777" max="11777" width="10.42578125" style="90" customWidth="1"/>
    <col min="11778" max="11778" width="37" style="90" customWidth="1"/>
    <col min="11779" max="11779" width="14.42578125" style="90" customWidth="1"/>
    <col min="11780" max="11780" width="12" style="90" customWidth="1"/>
    <col min="11781" max="11781" width="13.140625" style="90" customWidth="1"/>
    <col min="11782" max="11782" width="9.140625" style="90"/>
    <col min="11783" max="11783" width="22" style="90" customWidth="1"/>
    <col min="11784" max="12032" width="9.140625" style="90"/>
    <col min="12033" max="12033" width="10.42578125" style="90" customWidth="1"/>
    <col min="12034" max="12034" width="37" style="90" customWidth="1"/>
    <col min="12035" max="12035" width="14.42578125" style="90" customWidth="1"/>
    <col min="12036" max="12036" width="12" style="90" customWidth="1"/>
    <col min="12037" max="12037" width="13.140625" style="90" customWidth="1"/>
    <col min="12038" max="12038" width="9.140625" style="90"/>
    <col min="12039" max="12039" width="22" style="90" customWidth="1"/>
    <col min="12040" max="12288" width="9.140625" style="90"/>
    <col min="12289" max="12289" width="10.42578125" style="90" customWidth="1"/>
    <col min="12290" max="12290" width="37" style="90" customWidth="1"/>
    <col min="12291" max="12291" width="14.42578125" style="90" customWidth="1"/>
    <col min="12292" max="12292" width="12" style="90" customWidth="1"/>
    <col min="12293" max="12293" width="13.140625" style="90" customWidth="1"/>
    <col min="12294" max="12294" width="9.140625" style="90"/>
    <col min="12295" max="12295" width="22" style="90" customWidth="1"/>
    <col min="12296" max="12544" width="9.140625" style="90"/>
    <col min="12545" max="12545" width="10.42578125" style="90" customWidth="1"/>
    <col min="12546" max="12546" width="37" style="90" customWidth="1"/>
    <col min="12547" max="12547" width="14.42578125" style="90" customWidth="1"/>
    <col min="12548" max="12548" width="12" style="90" customWidth="1"/>
    <col min="12549" max="12549" width="13.140625" style="90" customWidth="1"/>
    <col min="12550" max="12550" width="9.140625" style="90"/>
    <col min="12551" max="12551" width="22" style="90" customWidth="1"/>
    <col min="12552" max="12800" width="9.140625" style="90"/>
    <col min="12801" max="12801" width="10.42578125" style="90" customWidth="1"/>
    <col min="12802" max="12802" width="37" style="90" customWidth="1"/>
    <col min="12803" max="12803" width="14.42578125" style="90" customWidth="1"/>
    <col min="12804" max="12804" width="12" style="90" customWidth="1"/>
    <col min="12805" max="12805" width="13.140625" style="90" customWidth="1"/>
    <col min="12806" max="12806" width="9.140625" style="90"/>
    <col min="12807" max="12807" width="22" style="90" customWidth="1"/>
    <col min="12808" max="13056" width="9.140625" style="90"/>
    <col min="13057" max="13057" width="10.42578125" style="90" customWidth="1"/>
    <col min="13058" max="13058" width="37" style="90" customWidth="1"/>
    <col min="13059" max="13059" width="14.42578125" style="90" customWidth="1"/>
    <col min="13060" max="13060" width="12" style="90" customWidth="1"/>
    <col min="13061" max="13061" width="13.140625" style="90" customWidth="1"/>
    <col min="13062" max="13062" width="9.140625" style="90"/>
    <col min="13063" max="13063" width="22" style="90" customWidth="1"/>
    <col min="13064" max="13312" width="9.140625" style="90"/>
    <col min="13313" max="13313" width="10.42578125" style="90" customWidth="1"/>
    <col min="13314" max="13314" width="37" style="90" customWidth="1"/>
    <col min="13315" max="13315" width="14.42578125" style="90" customWidth="1"/>
    <col min="13316" max="13316" width="12" style="90" customWidth="1"/>
    <col min="13317" max="13317" width="13.140625" style="90" customWidth="1"/>
    <col min="13318" max="13318" width="9.140625" style="90"/>
    <col min="13319" max="13319" width="22" style="90" customWidth="1"/>
    <col min="13320" max="13568" width="9.140625" style="90"/>
    <col min="13569" max="13569" width="10.42578125" style="90" customWidth="1"/>
    <col min="13570" max="13570" width="37" style="90" customWidth="1"/>
    <col min="13571" max="13571" width="14.42578125" style="90" customWidth="1"/>
    <col min="13572" max="13572" width="12" style="90" customWidth="1"/>
    <col min="13573" max="13573" width="13.140625" style="90" customWidth="1"/>
    <col min="13574" max="13574" width="9.140625" style="90"/>
    <col min="13575" max="13575" width="22" style="90" customWidth="1"/>
    <col min="13576" max="13824" width="9.140625" style="90"/>
    <col min="13825" max="13825" width="10.42578125" style="90" customWidth="1"/>
    <col min="13826" max="13826" width="37" style="90" customWidth="1"/>
    <col min="13827" max="13827" width="14.42578125" style="90" customWidth="1"/>
    <col min="13828" max="13828" width="12" style="90" customWidth="1"/>
    <col min="13829" max="13829" width="13.140625" style="90" customWidth="1"/>
    <col min="13830" max="13830" width="9.140625" style="90"/>
    <col min="13831" max="13831" width="22" style="90" customWidth="1"/>
    <col min="13832" max="14080" width="9.140625" style="90"/>
    <col min="14081" max="14081" width="10.42578125" style="90" customWidth="1"/>
    <col min="14082" max="14082" width="37" style="90" customWidth="1"/>
    <col min="14083" max="14083" width="14.42578125" style="90" customWidth="1"/>
    <col min="14084" max="14084" width="12" style="90" customWidth="1"/>
    <col min="14085" max="14085" width="13.140625" style="90" customWidth="1"/>
    <col min="14086" max="14086" width="9.140625" style="90"/>
    <col min="14087" max="14087" width="22" style="90" customWidth="1"/>
    <col min="14088" max="14336" width="9.140625" style="90"/>
    <col min="14337" max="14337" width="10.42578125" style="90" customWidth="1"/>
    <col min="14338" max="14338" width="37" style="90" customWidth="1"/>
    <col min="14339" max="14339" width="14.42578125" style="90" customWidth="1"/>
    <col min="14340" max="14340" width="12" style="90" customWidth="1"/>
    <col min="14341" max="14341" width="13.140625" style="90" customWidth="1"/>
    <col min="14342" max="14342" width="9.140625" style="90"/>
    <col min="14343" max="14343" width="22" style="90" customWidth="1"/>
    <col min="14344" max="14592" width="9.140625" style="90"/>
    <col min="14593" max="14593" width="10.42578125" style="90" customWidth="1"/>
    <col min="14594" max="14594" width="37" style="90" customWidth="1"/>
    <col min="14595" max="14595" width="14.42578125" style="90" customWidth="1"/>
    <col min="14596" max="14596" width="12" style="90" customWidth="1"/>
    <col min="14597" max="14597" width="13.140625" style="90" customWidth="1"/>
    <col min="14598" max="14598" width="9.140625" style="90"/>
    <col min="14599" max="14599" width="22" style="90" customWidth="1"/>
    <col min="14600" max="14848" width="9.140625" style="90"/>
    <col min="14849" max="14849" width="10.42578125" style="90" customWidth="1"/>
    <col min="14850" max="14850" width="37" style="90" customWidth="1"/>
    <col min="14851" max="14851" width="14.42578125" style="90" customWidth="1"/>
    <col min="14852" max="14852" width="12" style="90" customWidth="1"/>
    <col min="14853" max="14853" width="13.140625" style="90" customWidth="1"/>
    <col min="14854" max="14854" width="9.140625" style="90"/>
    <col min="14855" max="14855" width="22" style="90" customWidth="1"/>
    <col min="14856" max="15104" width="9.140625" style="90"/>
    <col min="15105" max="15105" width="10.42578125" style="90" customWidth="1"/>
    <col min="15106" max="15106" width="37" style="90" customWidth="1"/>
    <col min="15107" max="15107" width="14.42578125" style="90" customWidth="1"/>
    <col min="15108" max="15108" width="12" style="90" customWidth="1"/>
    <col min="15109" max="15109" width="13.140625" style="90" customWidth="1"/>
    <col min="15110" max="15110" width="9.140625" style="90"/>
    <col min="15111" max="15111" width="22" style="90" customWidth="1"/>
    <col min="15112" max="15360" width="9.140625" style="90"/>
    <col min="15361" max="15361" width="10.42578125" style="90" customWidth="1"/>
    <col min="15362" max="15362" width="37" style="90" customWidth="1"/>
    <col min="15363" max="15363" width="14.42578125" style="90" customWidth="1"/>
    <col min="15364" max="15364" width="12" style="90" customWidth="1"/>
    <col min="15365" max="15365" width="13.140625" style="90" customWidth="1"/>
    <col min="15366" max="15366" width="9.140625" style="90"/>
    <col min="15367" max="15367" width="22" style="90" customWidth="1"/>
    <col min="15368" max="15616" width="9.140625" style="90"/>
    <col min="15617" max="15617" width="10.42578125" style="90" customWidth="1"/>
    <col min="15618" max="15618" width="37" style="90" customWidth="1"/>
    <col min="15619" max="15619" width="14.42578125" style="90" customWidth="1"/>
    <col min="15620" max="15620" width="12" style="90" customWidth="1"/>
    <col min="15621" max="15621" width="13.140625" style="90" customWidth="1"/>
    <col min="15622" max="15622" width="9.140625" style="90"/>
    <col min="15623" max="15623" width="22" style="90" customWidth="1"/>
    <col min="15624" max="15872" width="9.140625" style="90"/>
    <col min="15873" max="15873" width="10.42578125" style="90" customWidth="1"/>
    <col min="15874" max="15874" width="37" style="90" customWidth="1"/>
    <col min="15875" max="15875" width="14.42578125" style="90" customWidth="1"/>
    <col min="15876" max="15876" width="12" style="90" customWidth="1"/>
    <col min="15877" max="15877" width="13.140625" style="90" customWidth="1"/>
    <col min="15878" max="15878" width="9.140625" style="90"/>
    <col min="15879" max="15879" width="22" style="90" customWidth="1"/>
    <col min="15880" max="16128" width="9.140625" style="90"/>
    <col min="16129" max="16129" width="10.42578125" style="90" customWidth="1"/>
    <col min="16130" max="16130" width="37" style="90" customWidth="1"/>
    <col min="16131" max="16131" width="14.42578125" style="90" customWidth="1"/>
    <col min="16132" max="16132" width="12" style="90" customWidth="1"/>
    <col min="16133" max="16133" width="13.140625" style="90" customWidth="1"/>
    <col min="16134" max="16134" width="9.140625" style="90"/>
    <col min="16135" max="16135" width="22" style="90" customWidth="1"/>
    <col min="16136" max="16384" width="9.140625" style="90"/>
  </cols>
  <sheetData>
    <row r="1" spans="1:7" hidden="1"/>
    <row r="2" spans="1:7" ht="38.25" customHeight="1">
      <c r="B2" s="92"/>
      <c r="C2" s="206" t="s">
        <v>286</v>
      </c>
      <c r="D2" s="206"/>
      <c r="E2" s="206"/>
    </row>
    <row r="3" spans="1:7" ht="18.75">
      <c r="A3" s="93"/>
      <c r="B3" s="93"/>
      <c r="C3" s="94"/>
      <c r="D3" s="94"/>
    </row>
    <row r="4" spans="1:7" ht="24.75" customHeight="1">
      <c r="A4" s="207" t="s">
        <v>309</v>
      </c>
      <c r="B4" s="207"/>
      <c r="C4" s="207"/>
      <c r="D4" s="207"/>
      <c r="E4" s="207"/>
      <c r="G4" s="77"/>
    </row>
    <row r="5" spans="1:7" ht="19.5" customHeight="1">
      <c r="A5" s="208" t="s">
        <v>310</v>
      </c>
      <c r="B5" s="208"/>
      <c r="C5" s="208"/>
      <c r="D5" s="208"/>
      <c r="E5" s="208"/>
    </row>
    <row r="6" spans="1:7" ht="19.5" customHeight="1">
      <c r="A6" s="208" t="s">
        <v>287</v>
      </c>
      <c r="B6" s="208"/>
      <c r="C6" s="208"/>
      <c r="D6" s="208"/>
      <c r="E6" s="208"/>
    </row>
    <row r="7" spans="1:7" ht="19.5" customHeight="1">
      <c r="A7" s="208" t="s">
        <v>288</v>
      </c>
      <c r="B7" s="208"/>
      <c r="C7" s="208"/>
      <c r="D7" s="208"/>
      <c r="E7" s="208"/>
    </row>
    <row r="8" spans="1:7" ht="28.5" customHeight="1">
      <c r="E8" s="95" t="s">
        <v>147</v>
      </c>
    </row>
    <row r="9" spans="1:7" ht="17.25" customHeight="1">
      <c r="A9" s="209" t="s">
        <v>140</v>
      </c>
      <c r="B9" s="209" t="s">
        <v>0</v>
      </c>
      <c r="C9" s="209" t="s">
        <v>262</v>
      </c>
      <c r="D9" s="209"/>
      <c r="E9" s="209"/>
    </row>
    <row r="10" spans="1:7" ht="67.5" customHeight="1">
      <c r="A10" s="209"/>
      <c r="B10" s="209"/>
      <c r="C10" s="96" t="s">
        <v>148</v>
      </c>
      <c r="D10" s="96" t="s">
        <v>149</v>
      </c>
      <c r="E10" s="97" t="s">
        <v>150</v>
      </c>
    </row>
    <row r="11" spans="1:7">
      <c r="A11" s="97">
        <v>1</v>
      </c>
      <c r="B11" s="97">
        <v>2</v>
      </c>
      <c r="C11" s="98">
        <v>3</v>
      </c>
      <c r="D11" s="98">
        <v>4</v>
      </c>
      <c r="E11" s="98">
        <v>5</v>
      </c>
    </row>
    <row r="12" spans="1:7">
      <c r="A12" s="72">
        <v>1</v>
      </c>
      <c r="B12" s="55" t="s">
        <v>1</v>
      </c>
      <c r="C12" s="180">
        <v>4883.8500000000004</v>
      </c>
      <c r="D12" s="180">
        <v>4406.0640000000003</v>
      </c>
      <c r="E12" s="180">
        <f t="shared" ref="E12:E18" si="0">C12-D12</f>
        <v>477.78600000000006</v>
      </c>
    </row>
    <row r="13" spans="1:7">
      <c r="A13" s="99">
        <v>2</v>
      </c>
      <c r="B13" s="100" t="s">
        <v>45</v>
      </c>
      <c r="C13" s="181">
        <v>274.75</v>
      </c>
      <c r="D13" s="181">
        <v>265.20299999999997</v>
      </c>
      <c r="E13" s="180">
        <f t="shared" si="0"/>
        <v>9.5470000000000255</v>
      </c>
    </row>
    <row r="14" spans="1:7">
      <c r="A14" s="99">
        <v>3</v>
      </c>
      <c r="B14" s="100" t="s">
        <v>227</v>
      </c>
      <c r="C14" s="181">
        <v>2241.92</v>
      </c>
      <c r="D14" s="181">
        <v>1863.49</v>
      </c>
      <c r="E14" s="180">
        <f t="shared" si="0"/>
        <v>378.43000000000006</v>
      </c>
    </row>
    <row r="15" spans="1:7" ht="31.5">
      <c r="A15" s="99">
        <v>4</v>
      </c>
      <c r="B15" s="55" t="s">
        <v>89</v>
      </c>
      <c r="C15" s="181">
        <v>0</v>
      </c>
      <c r="D15" s="181">
        <v>0</v>
      </c>
      <c r="E15" s="180">
        <f t="shared" si="0"/>
        <v>0</v>
      </c>
    </row>
    <row r="16" spans="1:7" ht="31.5">
      <c r="A16" s="99">
        <v>5</v>
      </c>
      <c r="B16" s="55" t="s">
        <v>228</v>
      </c>
      <c r="C16" s="181">
        <v>218.5</v>
      </c>
      <c r="D16" s="182">
        <v>218.49</v>
      </c>
      <c r="E16" s="180">
        <f t="shared" si="0"/>
        <v>9.9999999999909051E-3</v>
      </c>
    </row>
    <row r="17" spans="1:5" ht="47.25">
      <c r="A17" s="99">
        <v>6</v>
      </c>
      <c r="B17" s="55" t="s">
        <v>229</v>
      </c>
      <c r="C17" s="181">
        <v>176.86</v>
      </c>
      <c r="D17" s="182">
        <v>151.35</v>
      </c>
      <c r="E17" s="180">
        <f t="shared" si="0"/>
        <v>25.510000000000019</v>
      </c>
    </row>
    <row r="18" spans="1:5" ht="31.5">
      <c r="A18" s="99">
        <v>7</v>
      </c>
      <c r="B18" s="55" t="s">
        <v>289</v>
      </c>
      <c r="C18" s="181">
        <v>0</v>
      </c>
      <c r="D18" s="181">
        <v>0</v>
      </c>
      <c r="E18" s="180">
        <f t="shared" si="0"/>
        <v>0</v>
      </c>
    </row>
    <row r="19" spans="1:5">
      <c r="A19" s="101">
        <v>8</v>
      </c>
      <c r="B19" s="55" t="s">
        <v>230</v>
      </c>
      <c r="C19" s="181">
        <f>SUM(C12:C18)</f>
        <v>7795.88</v>
      </c>
      <c r="D19" s="181">
        <f>SUM(D12:D18)</f>
        <v>6904.5969999999998</v>
      </c>
      <c r="E19" s="181">
        <f>SUM(E12:E18)</f>
        <v>891.28300000000013</v>
      </c>
    </row>
    <row r="20" spans="1:5">
      <c r="E20" s="183"/>
    </row>
  </sheetData>
  <mergeCells count="8">
    <mergeCell ref="C2:E2"/>
    <mergeCell ref="A4:E4"/>
    <mergeCell ref="A5:E5"/>
    <mergeCell ref="A9:A10"/>
    <mergeCell ref="B9:B10"/>
    <mergeCell ref="C9:E9"/>
    <mergeCell ref="A6:E6"/>
    <mergeCell ref="A7:E7"/>
  </mergeCells>
  <pageMargins left="1.1811023622047245" right="0.39370078740157483" top="0.78740157480314965" bottom="0.78740157480314965" header="0.31496062992125984" footer="0.31496062992125984"/>
  <pageSetup paperSize="9" scale="95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workbookViewId="0">
      <selection activeCell="J35" sqref="J35"/>
    </sheetView>
  </sheetViews>
  <sheetFormatPr defaultRowHeight="15"/>
  <cols>
    <col min="1" max="1" width="6.5703125" customWidth="1"/>
    <col min="2" max="2" width="38.42578125" customWidth="1"/>
    <col min="3" max="3" width="13.28515625" customWidth="1"/>
    <col min="4" max="4" width="13.140625" customWidth="1"/>
    <col min="5" max="5" width="15" customWidth="1"/>
    <col min="6" max="6" width="22" customWidth="1"/>
    <col min="257" max="257" width="6.5703125" customWidth="1"/>
    <col min="258" max="258" width="38.42578125" customWidth="1"/>
    <col min="259" max="259" width="13.28515625" customWidth="1"/>
    <col min="260" max="260" width="13.140625" customWidth="1"/>
    <col min="261" max="261" width="15" customWidth="1"/>
    <col min="262" max="262" width="22" customWidth="1"/>
    <col min="513" max="513" width="6.5703125" customWidth="1"/>
    <col min="514" max="514" width="38.42578125" customWidth="1"/>
    <col min="515" max="515" width="13.28515625" customWidth="1"/>
    <col min="516" max="516" width="13.140625" customWidth="1"/>
    <col min="517" max="517" width="15" customWidth="1"/>
    <col min="518" max="518" width="22" customWidth="1"/>
    <col min="769" max="769" width="6.5703125" customWidth="1"/>
    <col min="770" max="770" width="38.42578125" customWidth="1"/>
    <col min="771" max="771" width="13.28515625" customWidth="1"/>
    <col min="772" max="772" width="13.140625" customWidth="1"/>
    <col min="773" max="773" width="15" customWidth="1"/>
    <col min="774" max="774" width="22" customWidth="1"/>
    <col min="1025" max="1025" width="6.5703125" customWidth="1"/>
    <col min="1026" max="1026" width="38.42578125" customWidth="1"/>
    <col min="1027" max="1027" width="13.28515625" customWidth="1"/>
    <col min="1028" max="1028" width="13.140625" customWidth="1"/>
    <col min="1029" max="1029" width="15" customWidth="1"/>
    <col min="1030" max="1030" width="22" customWidth="1"/>
    <col min="1281" max="1281" width="6.5703125" customWidth="1"/>
    <col min="1282" max="1282" width="38.42578125" customWidth="1"/>
    <col min="1283" max="1283" width="13.28515625" customWidth="1"/>
    <col min="1284" max="1284" width="13.140625" customWidth="1"/>
    <col min="1285" max="1285" width="15" customWidth="1"/>
    <col min="1286" max="1286" width="22" customWidth="1"/>
    <col min="1537" max="1537" width="6.5703125" customWidth="1"/>
    <col min="1538" max="1538" width="38.42578125" customWidth="1"/>
    <col min="1539" max="1539" width="13.28515625" customWidth="1"/>
    <col min="1540" max="1540" width="13.140625" customWidth="1"/>
    <col min="1541" max="1541" width="15" customWidth="1"/>
    <col min="1542" max="1542" width="22" customWidth="1"/>
    <col min="1793" max="1793" width="6.5703125" customWidth="1"/>
    <col min="1794" max="1794" width="38.42578125" customWidth="1"/>
    <col min="1795" max="1795" width="13.28515625" customWidth="1"/>
    <col min="1796" max="1796" width="13.140625" customWidth="1"/>
    <col min="1797" max="1797" width="15" customWidth="1"/>
    <col min="1798" max="1798" width="22" customWidth="1"/>
    <col min="2049" max="2049" width="6.5703125" customWidth="1"/>
    <col min="2050" max="2050" width="38.42578125" customWidth="1"/>
    <col min="2051" max="2051" width="13.28515625" customWidth="1"/>
    <col min="2052" max="2052" width="13.140625" customWidth="1"/>
    <col min="2053" max="2053" width="15" customWidth="1"/>
    <col min="2054" max="2054" width="22" customWidth="1"/>
    <col min="2305" max="2305" width="6.5703125" customWidth="1"/>
    <col min="2306" max="2306" width="38.42578125" customWidth="1"/>
    <col min="2307" max="2307" width="13.28515625" customWidth="1"/>
    <col min="2308" max="2308" width="13.140625" customWidth="1"/>
    <col min="2309" max="2309" width="15" customWidth="1"/>
    <col min="2310" max="2310" width="22" customWidth="1"/>
    <col min="2561" max="2561" width="6.5703125" customWidth="1"/>
    <col min="2562" max="2562" width="38.42578125" customWidth="1"/>
    <col min="2563" max="2563" width="13.28515625" customWidth="1"/>
    <col min="2564" max="2564" width="13.140625" customWidth="1"/>
    <col min="2565" max="2565" width="15" customWidth="1"/>
    <col min="2566" max="2566" width="22" customWidth="1"/>
    <col min="2817" max="2817" width="6.5703125" customWidth="1"/>
    <col min="2818" max="2818" width="38.42578125" customWidth="1"/>
    <col min="2819" max="2819" width="13.28515625" customWidth="1"/>
    <col min="2820" max="2820" width="13.140625" customWidth="1"/>
    <col min="2821" max="2821" width="15" customWidth="1"/>
    <col min="2822" max="2822" width="22" customWidth="1"/>
    <col min="3073" max="3073" width="6.5703125" customWidth="1"/>
    <col min="3074" max="3074" width="38.42578125" customWidth="1"/>
    <col min="3075" max="3075" width="13.28515625" customWidth="1"/>
    <col min="3076" max="3076" width="13.140625" customWidth="1"/>
    <col min="3077" max="3077" width="15" customWidth="1"/>
    <col min="3078" max="3078" width="22" customWidth="1"/>
    <col min="3329" max="3329" width="6.5703125" customWidth="1"/>
    <col min="3330" max="3330" width="38.42578125" customWidth="1"/>
    <col min="3331" max="3331" width="13.28515625" customWidth="1"/>
    <col min="3332" max="3332" width="13.140625" customWidth="1"/>
    <col min="3333" max="3333" width="15" customWidth="1"/>
    <col min="3334" max="3334" width="22" customWidth="1"/>
    <col min="3585" max="3585" width="6.5703125" customWidth="1"/>
    <col min="3586" max="3586" width="38.42578125" customWidth="1"/>
    <col min="3587" max="3587" width="13.28515625" customWidth="1"/>
    <col min="3588" max="3588" width="13.140625" customWidth="1"/>
    <col min="3589" max="3589" width="15" customWidth="1"/>
    <col min="3590" max="3590" width="22" customWidth="1"/>
    <col min="3841" max="3841" width="6.5703125" customWidth="1"/>
    <col min="3842" max="3842" width="38.42578125" customWidth="1"/>
    <col min="3843" max="3843" width="13.28515625" customWidth="1"/>
    <col min="3844" max="3844" width="13.140625" customWidth="1"/>
    <col min="3845" max="3845" width="15" customWidth="1"/>
    <col min="3846" max="3846" width="22" customWidth="1"/>
    <col min="4097" max="4097" width="6.5703125" customWidth="1"/>
    <col min="4098" max="4098" width="38.42578125" customWidth="1"/>
    <col min="4099" max="4099" width="13.28515625" customWidth="1"/>
    <col min="4100" max="4100" width="13.140625" customWidth="1"/>
    <col min="4101" max="4101" width="15" customWidth="1"/>
    <col min="4102" max="4102" width="22" customWidth="1"/>
    <col min="4353" max="4353" width="6.5703125" customWidth="1"/>
    <col min="4354" max="4354" width="38.42578125" customWidth="1"/>
    <col min="4355" max="4355" width="13.28515625" customWidth="1"/>
    <col min="4356" max="4356" width="13.140625" customWidth="1"/>
    <col min="4357" max="4357" width="15" customWidth="1"/>
    <col min="4358" max="4358" width="22" customWidth="1"/>
    <col min="4609" max="4609" width="6.5703125" customWidth="1"/>
    <col min="4610" max="4610" width="38.42578125" customWidth="1"/>
    <col min="4611" max="4611" width="13.28515625" customWidth="1"/>
    <col min="4612" max="4612" width="13.140625" customWidth="1"/>
    <col min="4613" max="4613" width="15" customWidth="1"/>
    <col min="4614" max="4614" width="22" customWidth="1"/>
    <col min="4865" max="4865" width="6.5703125" customWidth="1"/>
    <col min="4866" max="4866" width="38.42578125" customWidth="1"/>
    <col min="4867" max="4867" width="13.28515625" customWidth="1"/>
    <col min="4868" max="4868" width="13.140625" customWidth="1"/>
    <col min="4869" max="4869" width="15" customWidth="1"/>
    <col min="4870" max="4870" width="22" customWidth="1"/>
    <col min="5121" max="5121" width="6.5703125" customWidth="1"/>
    <col min="5122" max="5122" width="38.42578125" customWidth="1"/>
    <col min="5123" max="5123" width="13.28515625" customWidth="1"/>
    <col min="5124" max="5124" width="13.140625" customWidth="1"/>
    <col min="5125" max="5125" width="15" customWidth="1"/>
    <col min="5126" max="5126" width="22" customWidth="1"/>
    <col min="5377" max="5377" width="6.5703125" customWidth="1"/>
    <col min="5378" max="5378" width="38.42578125" customWidth="1"/>
    <col min="5379" max="5379" width="13.28515625" customWidth="1"/>
    <col min="5380" max="5380" width="13.140625" customWidth="1"/>
    <col min="5381" max="5381" width="15" customWidth="1"/>
    <col min="5382" max="5382" width="22" customWidth="1"/>
    <col min="5633" max="5633" width="6.5703125" customWidth="1"/>
    <col min="5634" max="5634" width="38.42578125" customWidth="1"/>
    <col min="5635" max="5635" width="13.28515625" customWidth="1"/>
    <col min="5636" max="5636" width="13.140625" customWidth="1"/>
    <col min="5637" max="5637" width="15" customWidth="1"/>
    <col min="5638" max="5638" width="22" customWidth="1"/>
    <col min="5889" max="5889" width="6.5703125" customWidth="1"/>
    <col min="5890" max="5890" width="38.42578125" customWidth="1"/>
    <col min="5891" max="5891" width="13.28515625" customWidth="1"/>
    <col min="5892" max="5892" width="13.140625" customWidth="1"/>
    <col min="5893" max="5893" width="15" customWidth="1"/>
    <col min="5894" max="5894" width="22" customWidth="1"/>
    <col min="6145" max="6145" width="6.5703125" customWidth="1"/>
    <col min="6146" max="6146" width="38.42578125" customWidth="1"/>
    <col min="6147" max="6147" width="13.28515625" customWidth="1"/>
    <col min="6148" max="6148" width="13.140625" customWidth="1"/>
    <col min="6149" max="6149" width="15" customWidth="1"/>
    <col min="6150" max="6150" width="22" customWidth="1"/>
    <col min="6401" max="6401" width="6.5703125" customWidth="1"/>
    <col min="6402" max="6402" width="38.42578125" customWidth="1"/>
    <col min="6403" max="6403" width="13.28515625" customWidth="1"/>
    <col min="6404" max="6404" width="13.140625" customWidth="1"/>
    <col min="6405" max="6405" width="15" customWidth="1"/>
    <col min="6406" max="6406" width="22" customWidth="1"/>
    <col min="6657" max="6657" width="6.5703125" customWidth="1"/>
    <col min="6658" max="6658" width="38.42578125" customWidth="1"/>
    <col min="6659" max="6659" width="13.28515625" customWidth="1"/>
    <col min="6660" max="6660" width="13.140625" customWidth="1"/>
    <col min="6661" max="6661" width="15" customWidth="1"/>
    <col min="6662" max="6662" width="22" customWidth="1"/>
    <col min="6913" max="6913" width="6.5703125" customWidth="1"/>
    <col min="6914" max="6914" width="38.42578125" customWidth="1"/>
    <col min="6915" max="6915" width="13.28515625" customWidth="1"/>
    <col min="6916" max="6916" width="13.140625" customWidth="1"/>
    <col min="6917" max="6917" width="15" customWidth="1"/>
    <col min="6918" max="6918" width="22" customWidth="1"/>
    <col min="7169" max="7169" width="6.5703125" customWidth="1"/>
    <col min="7170" max="7170" width="38.42578125" customWidth="1"/>
    <col min="7171" max="7171" width="13.28515625" customWidth="1"/>
    <col min="7172" max="7172" width="13.140625" customWidth="1"/>
    <col min="7173" max="7173" width="15" customWidth="1"/>
    <col min="7174" max="7174" width="22" customWidth="1"/>
    <col min="7425" max="7425" width="6.5703125" customWidth="1"/>
    <col min="7426" max="7426" width="38.42578125" customWidth="1"/>
    <col min="7427" max="7427" width="13.28515625" customWidth="1"/>
    <col min="7428" max="7428" width="13.140625" customWidth="1"/>
    <col min="7429" max="7429" width="15" customWidth="1"/>
    <col min="7430" max="7430" width="22" customWidth="1"/>
    <col min="7681" max="7681" width="6.5703125" customWidth="1"/>
    <col min="7682" max="7682" width="38.42578125" customWidth="1"/>
    <col min="7683" max="7683" width="13.28515625" customWidth="1"/>
    <col min="7684" max="7684" width="13.140625" customWidth="1"/>
    <col min="7685" max="7685" width="15" customWidth="1"/>
    <col min="7686" max="7686" width="22" customWidth="1"/>
    <col min="7937" max="7937" width="6.5703125" customWidth="1"/>
    <col min="7938" max="7938" width="38.42578125" customWidth="1"/>
    <col min="7939" max="7939" width="13.28515625" customWidth="1"/>
    <col min="7940" max="7940" width="13.140625" customWidth="1"/>
    <col min="7941" max="7941" width="15" customWidth="1"/>
    <col min="7942" max="7942" width="22" customWidth="1"/>
    <col min="8193" max="8193" width="6.5703125" customWidth="1"/>
    <col min="8194" max="8194" width="38.42578125" customWidth="1"/>
    <col min="8195" max="8195" width="13.28515625" customWidth="1"/>
    <col min="8196" max="8196" width="13.140625" customWidth="1"/>
    <col min="8197" max="8197" width="15" customWidth="1"/>
    <col min="8198" max="8198" width="22" customWidth="1"/>
    <col min="8449" max="8449" width="6.5703125" customWidth="1"/>
    <col min="8450" max="8450" width="38.42578125" customWidth="1"/>
    <col min="8451" max="8451" width="13.28515625" customWidth="1"/>
    <col min="8452" max="8452" width="13.140625" customWidth="1"/>
    <col min="8453" max="8453" width="15" customWidth="1"/>
    <col min="8454" max="8454" width="22" customWidth="1"/>
    <col min="8705" max="8705" width="6.5703125" customWidth="1"/>
    <col min="8706" max="8706" width="38.42578125" customWidth="1"/>
    <col min="8707" max="8707" width="13.28515625" customWidth="1"/>
    <col min="8708" max="8708" width="13.140625" customWidth="1"/>
    <col min="8709" max="8709" width="15" customWidth="1"/>
    <col min="8710" max="8710" width="22" customWidth="1"/>
    <col min="8961" max="8961" width="6.5703125" customWidth="1"/>
    <col min="8962" max="8962" width="38.42578125" customWidth="1"/>
    <col min="8963" max="8963" width="13.28515625" customWidth="1"/>
    <col min="8964" max="8964" width="13.140625" customWidth="1"/>
    <col min="8965" max="8965" width="15" customWidth="1"/>
    <col min="8966" max="8966" width="22" customWidth="1"/>
    <col min="9217" max="9217" width="6.5703125" customWidth="1"/>
    <col min="9218" max="9218" width="38.42578125" customWidth="1"/>
    <col min="9219" max="9219" width="13.28515625" customWidth="1"/>
    <col min="9220" max="9220" width="13.140625" customWidth="1"/>
    <col min="9221" max="9221" width="15" customWidth="1"/>
    <col min="9222" max="9222" width="22" customWidth="1"/>
    <col min="9473" max="9473" width="6.5703125" customWidth="1"/>
    <col min="9474" max="9474" width="38.42578125" customWidth="1"/>
    <col min="9475" max="9475" width="13.28515625" customWidth="1"/>
    <col min="9476" max="9476" width="13.140625" customWidth="1"/>
    <col min="9477" max="9477" width="15" customWidth="1"/>
    <col min="9478" max="9478" width="22" customWidth="1"/>
    <col min="9729" max="9729" width="6.5703125" customWidth="1"/>
    <col min="9730" max="9730" width="38.42578125" customWidth="1"/>
    <col min="9731" max="9731" width="13.28515625" customWidth="1"/>
    <col min="9732" max="9732" width="13.140625" customWidth="1"/>
    <col min="9733" max="9733" width="15" customWidth="1"/>
    <col min="9734" max="9734" width="22" customWidth="1"/>
    <col min="9985" max="9985" width="6.5703125" customWidth="1"/>
    <col min="9986" max="9986" width="38.42578125" customWidth="1"/>
    <col min="9987" max="9987" width="13.28515625" customWidth="1"/>
    <col min="9988" max="9988" width="13.140625" customWidth="1"/>
    <col min="9989" max="9989" width="15" customWidth="1"/>
    <col min="9990" max="9990" width="22" customWidth="1"/>
    <col min="10241" max="10241" width="6.5703125" customWidth="1"/>
    <col min="10242" max="10242" width="38.42578125" customWidth="1"/>
    <col min="10243" max="10243" width="13.28515625" customWidth="1"/>
    <col min="10244" max="10244" width="13.140625" customWidth="1"/>
    <col min="10245" max="10245" width="15" customWidth="1"/>
    <col min="10246" max="10246" width="22" customWidth="1"/>
    <col min="10497" max="10497" width="6.5703125" customWidth="1"/>
    <col min="10498" max="10498" width="38.42578125" customWidth="1"/>
    <col min="10499" max="10499" width="13.28515625" customWidth="1"/>
    <col min="10500" max="10500" width="13.140625" customWidth="1"/>
    <col min="10501" max="10501" width="15" customWidth="1"/>
    <col min="10502" max="10502" width="22" customWidth="1"/>
    <col min="10753" max="10753" width="6.5703125" customWidth="1"/>
    <col min="10754" max="10754" width="38.42578125" customWidth="1"/>
    <col min="10755" max="10755" width="13.28515625" customWidth="1"/>
    <col min="10756" max="10756" width="13.140625" customWidth="1"/>
    <col min="10757" max="10757" width="15" customWidth="1"/>
    <col min="10758" max="10758" width="22" customWidth="1"/>
    <col min="11009" max="11009" width="6.5703125" customWidth="1"/>
    <col min="11010" max="11010" width="38.42578125" customWidth="1"/>
    <col min="11011" max="11011" width="13.28515625" customWidth="1"/>
    <col min="11012" max="11012" width="13.140625" customWidth="1"/>
    <col min="11013" max="11013" width="15" customWidth="1"/>
    <col min="11014" max="11014" width="22" customWidth="1"/>
    <col min="11265" max="11265" width="6.5703125" customWidth="1"/>
    <col min="11266" max="11266" width="38.42578125" customWidth="1"/>
    <col min="11267" max="11267" width="13.28515625" customWidth="1"/>
    <col min="11268" max="11268" width="13.140625" customWidth="1"/>
    <col min="11269" max="11269" width="15" customWidth="1"/>
    <col min="11270" max="11270" width="22" customWidth="1"/>
    <col min="11521" max="11521" width="6.5703125" customWidth="1"/>
    <col min="11522" max="11522" width="38.42578125" customWidth="1"/>
    <col min="11523" max="11523" width="13.28515625" customWidth="1"/>
    <col min="11524" max="11524" width="13.140625" customWidth="1"/>
    <col min="11525" max="11525" width="15" customWidth="1"/>
    <col min="11526" max="11526" width="22" customWidth="1"/>
    <col min="11777" max="11777" width="6.5703125" customWidth="1"/>
    <col min="11778" max="11778" width="38.42578125" customWidth="1"/>
    <col min="11779" max="11779" width="13.28515625" customWidth="1"/>
    <col min="11780" max="11780" width="13.140625" customWidth="1"/>
    <col min="11781" max="11781" width="15" customWidth="1"/>
    <col min="11782" max="11782" width="22" customWidth="1"/>
    <col min="12033" max="12033" width="6.5703125" customWidth="1"/>
    <col min="12034" max="12034" width="38.42578125" customWidth="1"/>
    <col min="12035" max="12035" width="13.28515625" customWidth="1"/>
    <col min="12036" max="12036" width="13.140625" customWidth="1"/>
    <col min="12037" max="12037" width="15" customWidth="1"/>
    <col min="12038" max="12038" width="22" customWidth="1"/>
    <col min="12289" max="12289" width="6.5703125" customWidth="1"/>
    <col min="12290" max="12290" width="38.42578125" customWidth="1"/>
    <col min="12291" max="12291" width="13.28515625" customWidth="1"/>
    <col min="12292" max="12292" width="13.140625" customWidth="1"/>
    <col min="12293" max="12293" width="15" customWidth="1"/>
    <col min="12294" max="12294" width="22" customWidth="1"/>
    <col min="12545" max="12545" width="6.5703125" customWidth="1"/>
    <col min="12546" max="12546" width="38.42578125" customWidth="1"/>
    <col min="12547" max="12547" width="13.28515625" customWidth="1"/>
    <col min="12548" max="12548" width="13.140625" customWidth="1"/>
    <col min="12549" max="12549" width="15" customWidth="1"/>
    <col min="12550" max="12550" width="22" customWidth="1"/>
    <col min="12801" max="12801" width="6.5703125" customWidth="1"/>
    <col min="12802" max="12802" width="38.42578125" customWidth="1"/>
    <col min="12803" max="12803" width="13.28515625" customWidth="1"/>
    <col min="12804" max="12804" width="13.140625" customWidth="1"/>
    <col min="12805" max="12805" width="15" customWidth="1"/>
    <col min="12806" max="12806" width="22" customWidth="1"/>
    <col min="13057" max="13057" width="6.5703125" customWidth="1"/>
    <col min="13058" max="13058" width="38.42578125" customWidth="1"/>
    <col min="13059" max="13059" width="13.28515625" customWidth="1"/>
    <col min="13060" max="13060" width="13.140625" customWidth="1"/>
    <col min="13061" max="13061" width="15" customWidth="1"/>
    <col min="13062" max="13062" width="22" customWidth="1"/>
    <col min="13313" max="13313" width="6.5703125" customWidth="1"/>
    <col min="13314" max="13314" width="38.42578125" customWidth="1"/>
    <col min="13315" max="13315" width="13.28515625" customWidth="1"/>
    <col min="13316" max="13316" width="13.140625" customWidth="1"/>
    <col min="13317" max="13317" width="15" customWidth="1"/>
    <col min="13318" max="13318" width="22" customWidth="1"/>
    <col min="13569" max="13569" width="6.5703125" customWidth="1"/>
    <col min="13570" max="13570" width="38.42578125" customWidth="1"/>
    <col min="13571" max="13571" width="13.28515625" customWidth="1"/>
    <col min="13572" max="13572" width="13.140625" customWidth="1"/>
    <col min="13573" max="13573" width="15" customWidth="1"/>
    <col min="13574" max="13574" width="22" customWidth="1"/>
    <col min="13825" max="13825" width="6.5703125" customWidth="1"/>
    <col min="13826" max="13826" width="38.42578125" customWidth="1"/>
    <col min="13827" max="13827" width="13.28515625" customWidth="1"/>
    <col min="13828" max="13828" width="13.140625" customWidth="1"/>
    <col min="13829" max="13829" width="15" customWidth="1"/>
    <col min="13830" max="13830" width="22" customWidth="1"/>
    <col min="14081" max="14081" width="6.5703125" customWidth="1"/>
    <col min="14082" max="14082" width="38.42578125" customWidth="1"/>
    <col min="14083" max="14083" width="13.28515625" customWidth="1"/>
    <col min="14084" max="14084" width="13.140625" customWidth="1"/>
    <col min="14085" max="14085" width="15" customWidth="1"/>
    <col min="14086" max="14086" width="22" customWidth="1"/>
    <col min="14337" max="14337" width="6.5703125" customWidth="1"/>
    <col min="14338" max="14338" width="38.42578125" customWidth="1"/>
    <col min="14339" max="14339" width="13.28515625" customWidth="1"/>
    <col min="14340" max="14340" width="13.140625" customWidth="1"/>
    <col min="14341" max="14341" width="15" customWidth="1"/>
    <col min="14342" max="14342" width="22" customWidth="1"/>
    <col min="14593" max="14593" width="6.5703125" customWidth="1"/>
    <col min="14594" max="14594" width="38.42578125" customWidth="1"/>
    <col min="14595" max="14595" width="13.28515625" customWidth="1"/>
    <col min="14596" max="14596" width="13.140625" customWidth="1"/>
    <col min="14597" max="14597" width="15" customWidth="1"/>
    <col min="14598" max="14598" width="22" customWidth="1"/>
    <col min="14849" max="14849" width="6.5703125" customWidth="1"/>
    <col min="14850" max="14850" width="38.42578125" customWidth="1"/>
    <col min="14851" max="14851" width="13.28515625" customWidth="1"/>
    <col min="14852" max="14852" width="13.140625" customWidth="1"/>
    <col min="14853" max="14853" width="15" customWidth="1"/>
    <col min="14854" max="14854" width="22" customWidth="1"/>
    <col min="15105" max="15105" width="6.5703125" customWidth="1"/>
    <col min="15106" max="15106" width="38.42578125" customWidth="1"/>
    <col min="15107" max="15107" width="13.28515625" customWidth="1"/>
    <col min="15108" max="15108" width="13.140625" customWidth="1"/>
    <col min="15109" max="15109" width="15" customWidth="1"/>
    <col min="15110" max="15110" width="22" customWidth="1"/>
    <col min="15361" max="15361" width="6.5703125" customWidth="1"/>
    <col min="15362" max="15362" width="38.42578125" customWidth="1"/>
    <col min="15363" max="15363" width="13.28515625" customWidth="1"/>
    <col min="15364" max="15364" width="13.140625" customWidth="1"/>
    <col min="15365" max="15365" width="15" customWidth="1"/>
    <col min="15366" max="15366" width="22" customWidth="1"/>
    <col min="15617" max="15617" width="6.5703125" customWidth="1"/>
    <col min="15618" max="15618" width="38.42578125" customWidth="1"/>
    <col min="15619" max="15619" width="13.28515625" customWidth="1"/>
    <col min="15620" max="15620" width="13.140625" customWidth="1"/>
    <col min="15621" max="15621" width="15" customWidth="1"/>
    <col min="15622" max="15622" width="22" customWidth="1"/>
    <col min="15873" max="15873" width="6.5703125" customWidth="1"/>
    <col min="15874" max="15874" width="38.42578125" customWidth="1"/>
    <col min="15875" max="15875" width="13.28515625" customWidth="1"/>
    <col min="15876" max="15876" width="13.140625" customWidth="1"/>
    <col min="15877" max="15877" width="15" customWidth="1"/>
    <col min="15878" max="15878" width="22" customWidth="1"/>
    <col min="16129" max="16129" width="6.5703125" customWidth="1"/>
    <col min="16130" max="16130" width="38.42578125" customWidth="1"/>
    <col min="16131" max="16131" width="13.28515625" customWidth="1"/>
    <col min="16132" max="16132" width="13.140625" customWidth="1"/>
    <col min="16133" max="16133" width="15" customWidth="1"/>
    <col min="16134" max="16134" width="22" customWidth="1"/>
  </cols>
  <sheetData>
    <row r="1" spans="1:8" ht="18.75">
      <c r="A1" s="102"/>
      <c r="B1" s="102"/>
      <c r="C1" s="210" t="s">
        <v>231</v>
      </c>
      <c r="D1" s="210"/>
      <c r="E1" s="210"/>
    </row>
    <row r="2" spans="1:8" ht="18.75">
      <c r="B2" s="103"/>
      <c r="C2" s="103"/>
      <c r="D2" s="103"/>
      <c r="E2" s="103"/>
    </row>
    <row r="3" spans="1:8" ht="18.75">
      <c r="A3" s="211" t="s">
        <v>232</v>
      </c>
      <c r="B3" s="211"/>
      <c r="C3" s="211"/>
      <c r="D3" s="211"/>
      <c r="E3" s="211"/>
    </row>
    <row r="4" spans="1:8" ht="18.75" customHeight="1">
      <c r="A4" s="198" t="s">
        <v>208</v>
      </c>
      <c r="B4" s="198"/>
      <c r="C4" s="198"/>
      <c r="D4" s="198"/>
      <c r="E4" s="198"/>
      <c r="F4" s="77" t="s">
        <v>233</v>
      </c>
      <c r="G4" s="78"/>
      <c r="H4" s="78"/>
    </row>
    <row r="5" spans="1:8" ht="18.75">
      <c r="A5" s="212"/>
      <c r="B5" s="212"/>
      <c r="C5" s="212"/>
      <c r="D5" s="212"/>
      <c r="E5" s="212"/>
      <c r="F5" s="78"/>
      <c r="G5" s="78"/>
      <c r="H5" s="78"/>
    </row>
    <row r="6" spans="1:8" ht="18.75">
      <c r="A6" s="104"/>
      <c r="B6" s="104"/>
      <c r="C6" s="104"/>
      <c r="D6" s="104"/>
      <c r="E6" s="104"/>
      <c r="F6" s="78"/>
      <c r="G6" s="78"/>
      <c r="H6" s="78"/>
    </row>
    <row r="7" spans="1:8" ht="15.75" customHeight="1">
      <c r="A7" s="199" t="s">
        <v>140</v>
      </c>
      <c r="B7" s="199" t="s">
        <v>162</v>
      </c>
      <c r="C7" s="202" t="s">
        <v>234</v>
      </c>
      <c r="D7" s="203"/>
      <c r="E7" s="199" t="s">
        <v>150</v>
      </c>
    </row>
    <row r="8" spans="1:8" ht="15.75">
      <c r="A8" s="201"/>
      <c r="B8" s="201"/>
      <c r="C8" s="79" t="s">
        <v>163</v>
      </c>
      <c r="D8" s="79" t="s">
        <v>149</v>
      </c>
      <c r="E8" s="201"/>
    </row>
    <row r="9" spans="1:8" s="53" customFormat="1" ht="15.75">
      <c r="A9" s="79">
        <v>1</v>
      </c>
      <c r="B9" s="79">
        <v>2</v>
      </c>
      <c r="C9" s="79">
        <v>3</v>
      </c>
      <c r="D9" s="79">
        <v>4</v>
      </c>
      <c r="E9" s="79">
        <v>5</v>
      </c>
    </row>
    <row r="10" spans="1:8" ht="94.5">
      <c r="A10" s="79" t="s">
        <v>146</v>
      </c>
      <c r="B10" s="3" t="s">
        <v>164</v>
      </c>
      <c r="C10" s="83"/>
      <c r="D10" s="83"/>
      <c r="E10" s="83">
        <f t="shared" ref="E10:E15" si="0">+C10-D10</f>
        <v>0</v>
      </c>
    </row>
    <row r="11" spans="1:8" ht="15.75">
      <c r="A11" s="79" t="s">
        <v>44</v>
      </c>
      <c r="B11" s="54" t="s">
        <v>116</v>
      </c>
      <c r="C11" s="4"/>
      <c r="D11" s="4"/>
      <c r="E11" s="83">
        <f t="shared" si="0"/>
        <v>0</v>
      </c>
    </row>
    <row r="12" spans="1:8" ht="15.75">
      <c r="A12" s="79" t="s">
        <v>64</v>
      </c>
      <c r="B12" s="54" t="s">
        <v>117</v>
      </c>
      <c r="C12" s="48"/>
      <c r="D12" s="48"/>
      <c r="E12" s="83">
        <f t="shared" si="0"/>
        <v>0</v>
      </c>
    </row>
    <row r="13" spans="1:8" ht="19.149999999999999" hidden="1" customHeight="1">
      <c r="A13" s="79">
        <v>4</v>
      </c>
      <c r="B13" s="105" t="s">
        <v>118</v>
      </c>
      <c r="C13" s="83"/>
      <c r="D13" s="83"/>
      <c r="E13" s="83">
        <f t="shared" si="0"/>
        <v>0</v>
      </c>
    </row>
    <row r="14" spans="1:8" ht="15.75">
      <c r="A14" s="79" t="s">
        <v>98</v>
      </c>
      <c r="B14" s="105" t="s">
        <v>165</v>
      </c>
      <c r="C14" s="83"/>
      <c r="D14" s="83"/>
      <c r="E14" s="83">
        <f t="shared" si="0"/>
        <v>0</v>
      </c>
    </row>
    <row r="15" spans="1:8" ht="41.25" hidden="1" customHeight="1">
      <c r="A15" s="79" t="s">
        <v>157</v>
      </c>
      <c r="B15" s="105" t="s">
        <v>235</v>
      </c>
      <c r="C15" s="83"/>
      <c r="D15" s="83"/>
      <c r="E15" s="83">
        <f t="shared" si="0"/>
        <v>0</v>
      </c>
    </row>
    <row r="16" spans="1:8" ht="30" hidden="1" customHeight="1">
      <c r="A16" s="79" t="s">
        <v>106</v>
      </c>
      <c r="B16" s="3" t="s">
        <v>114</v>
      </c>
      <c r="C16" s="83"/>
      <c r="D16" s="83"/>
      <c r="E16" s="83">
        <f>SUM(E10:E15)</f>
        <v>0</v>
      </c>
    </row>
    <row r="17" ht="12.75" hidden="1" customHeight="1"/>
  </sheetData>
  <mergeCells count="8">
    <mergeCell ref="C1:E1"/>
    <mergeCell ref="A3:E3"/>
    <mergeCell ref="A5:E5"/>
    <mergeCell ref="A4:E4"/>
    <mergeCell ref="A7:A8"/>
    <mergeCell ref="B7:B8"/>
    <mergeCell ref="C7:D7"/>
    <mergeCell ref="E7:E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7"/>
  <sheetViews>
    <sheetView workbookViewId="0">
      <selection activeCell="E24" sqref="E24"/>
    </sheetView>
  </sheetViews>
  <sheetFormatPr defaultRowHeight="12.75" outlineLevelCol="1"/>
  <cols>
    <col min="1" max="1" width="7.42578125" style="106" customWidth="1"/>
    <col min="2" max="2" width="38" style="106" customWidth="1"/>
    <col min="3" max="3" width="14.140625" style="106" customWidth="1"/>
    <col min="4" max="4" width="14.140625" style="106" customWidth="1" outlineLevel="1"/>
    <col min="5" max="5" width="14.140625" style="106" customWidth="1"/>
    <col min="6" max="6" width="27.42578125" style="106" customWidth="1"/>
    <col min="7" max="256" width="9.140625" style="106"/>
    <col min="257" max="257" width="7.42578125" style="106" customWidth="1"/>
    <col min="258" max="258" width="38" style="106" customWidth="1"/>
    <col min="259" max="261" width="14.140625" style="106" customWidth="1"/>
    <col min="262" max="262" width="27.42578125" style="106" customWidth="1"/>
    <col min="263" max="512" width="9.140625" style="106"/>
    <col min="513" max="513" width="7.42578125" style="106" customWidth="1"/>
    <col min="514" max="514" width="38" style="106" customWidth="1"/>
    <col min="515" max="517" width="14.140625" style="106" customWidth="1"/>
    <col min="518" max="518" width="27.42578125" style="106" customWidth="1"/>
    <col min="519" max="768" width="9.140625" style="106"/>
    <col min="769" max="769" width="7.42578125" style="106" customWidth="1"/>
    <col min="770" max="770" width="38" style="106" customWidth="1"/>
    <col min="771" max="773" width="14.140625" style="106" customWidth="1"/>
    <col min="774" max="774" width="27.42578125" style="106" customWidth="1"/>
    <col min="775" max="1024" width="9.140625" style="106"/>
    <col min="1025" max="1025" width="7.42578125" style="106" customWidth="1"/>
    <col min="1026" max="1026" width="38" style="106" customWidth="1"/>
    <col min="1027" max="1029" width="14.140625" style="106" customWidth="1"/>
    <col min="1030" max="1030" width="27.42578125" style="106" customWidth="1"/>
    <col min="1031" max="1280" width="9.140625" style="106"/>
    <col min="1281" max="1281" width="7.42578125" style="106" customWidth="1"/>
    <col min="1282" max="1282" width="38" style="106" customWidth="1"/>
    <col min="1283" max="1285" width="14.140625" style="106" customWidth="1"/>
    <col min="1286" max="1286" width="27.42578125" style="106" customWidth="1"/>
    <col min="1287" max="1536" width="9.140625" style="106"/>
    <col min="1537" max="1537" width="7.42578125" style="106" customWidth="1"/>
    <col min="1538" max="1538" width="38" style="106" customWidth="1"/>
    <col min="1539" max="1541" width="14.140625" style="106" customWidth="1"/>
    <col min="1542" max="1542" width="27.42578125" style="106" customWidth="1"/>
    <col min="1543" max="1792" width="9.140625" style="106"/>
    <col min="1793" max="1793" width="7.42578125" style="106" customWidth="1"/>
    <col min="1794" max="1794" width="38" style="106" customWidth="1"/>
    <col min="1795" max="1797" width="14.140625" style="106" customWidth="1"/>
    <col min="1798" max="1798" width="27.42578125" style="106" customWidth="1"/>
    <col min="1799" max="2048" width="9.140625" style="106"/>
    <col min="2049" max="2049" width="7.42578125" style="106" customWidth="1"/>
    <col min="2050" max="2050" width="38" style="106" customWidth="1"/>
    <col min="2051" max="2053" width="14.140625" style="106" customWidth="1"/>
    <col min="2054" max="2054" width="27.42578125" style="106" customWidth="1"/>
    <col min="2055" max="2304" width="9.140625" style="106"/>
    <col min="2305" max="2305" width="7.42578125" style="106" customWidth="1"/>
    <col min="2306" max="2306" width="38" style="106" customWidth="1"/>
    <col min="2307" max="2309" width="14.140625" style="106" customWidth="1"/>
    <col min="2310" max="2310" width="27.42578125" style="106" customWidth="1"/>
    <col min="2311" max="2560" width="9.140625" style="106"/>
    <col min="2561" max="2561" width="7.42578125" style="106" customWidth="1"/>
    <col min="2562" max="2562" width="38" style="106" customWidth="1"/>
    <col min="2563" max="2565" width="14.140625" style="106" customWidth="1"/>
    <col min="2566" max="2566" width="27.42578125" style="106" customWidth="1"/>
    <col min="2567" max="2816" width="9.140625" style="106"/>
    <col min="2817" max="2817" width="7.42578125" style="106" customWidth="1"/>
    <col min="2818" max="2818" width="38" style="106" customWidth="1"/>
    <col min="2819" max="2821" width="14.140625" style="106" customWidth="1"/>
    <col min="2822" max="2822" width="27.42578125" style="106" customWidth="1"/>
    <col min="2823" max="3072" width="9.140625" style="106"/>
    <col min="3073" max="3073" width="7.42578125" style="106" customWidth="1"/>
    <col min="3074" max="3074" width="38" style="106" customWidth="1"/>
    <col min="3075" max="3077" width="14.140625" style="106" customWidth="1"/>
    <col min="3078" max="3078" width="27.42578125" style="106" customWidth="1"/>
    <col min="3079" max="3328" width="9.140625" style="106"/>
    <col min="3329" max="3329" width="7.42578125" style="106" customWidth="1"/>
    <col min="3330" max="3330" width="38" style="106" customWidth="1"/>
    <col min="3331" max="3333" width="14.140625" style="106" customWidth="1"/>
    <col min="3334" max="3334" width="27.42578125" style="106" customWidth="1"/>
    <col min="3335" max="3584" width="9.140625" style="106"/>
    <col min="3585" max="3585" width="7.42578125" style="106" customWidth="1"/>
    <col min="3586" max="3586" width="38" style="106" customWidth="1"/>
    <col min="3587" max="3589" width="14.140625" style="106" customWidth="1"/>
    <col min="3590" max="3590" width="27.42578125" style="106" customWidth="1"/>
    <col min="3591" max="3840" width="9.140625" style="106"/>
    <col min="3841" max="3841" width="7.42578125" style="106" customWidth="1"/>
    <col min="3842" max="3842" width="38" style="106" customWidth="1"/>
    <col min="3843" max="3845" width="14.140625" style="106" customWidth="1"/>
    <col min="3846" max="3846" width="27.42578125" style="106" customWidth="1"/>
    <col min="3847" max="4096" width="9.140625" style="106"/>
    <col min="4097" max="4097" width="7.42578125" style="106" customWidth="1"/>
    <col min="4098" max="4098" width="38" style="106" customWidth="1"/>
    <col min="4099" max="4101" width="14.140625" style="106" customWidth="1"/>
    <col min="4102" max="4102" width="27.42578125" style="106" customWidth="1"/>
    <col min="4103" max="4352" width="9.140625" style="106"/>
    <col min="4353" max="4353" width="7.42578125" style="106" customWidth="1"/>
    <col min="4354" max="4354" width="38" style="106" customWidth="1"/>
    <col min="4355" max="4357" width="14.140625" style="106" customWidth="1"/>
    <col min="4358" max="4358" width="27.42578125" style="106" customWidth="1"/>
    <col min="4359" max="4608" width="9.140625" style="106"/>
    <col min="4609" max="4609" width="7.42578125" style="106" customWidth="1"/>
    <col min="4610" max="4610" width="38" style="106" customWidth="1"/>
    <col min="4611" max="4613" width="14.140625" style="106" customWidth="1"/>
    <col min="4614" max="4614" width="27.42578125" style="106" customWidth="1"/>
    <col min="4615" max="4864" width="9.140625" style="106"/>
    <col min="4865" max="4865" width="7.42578125" style="106" customWidth="1"/>
    <col min="4866" max="4866" width="38" style="106" customWidth="1"/>
    <col min="4867" max="4869" width="14.140625" style="106" customWidth="1"/>
    <col min="4870" max="4870" width="27.42578125" style="106" customWidth="1"/>
    <col min="4871" max="5120" width="9.140625" style="106"/>
    <col min="5121" max="5121" width="7.42578125" style="106" customWidth="1"/>
    <col min="5122" max="5122" width="38" style="106" customWidth="1"/>
    <col min="5123" max="5125" width="14.140625" style="106" customWidth="1"/>
    <col min="5126" max="5126" width="27.42578125" style="106" customWidth="1"/>
    <col min="5127" max="5376" width="9.140625" style="106"/>
    <col min="5377" max="5377" width="7.42578125" style="106" customWidth="1"/>
    <col min="5378" max="5378" width="38" style="106" customWidth="1"/>
    <col min="5379" max="5381" width="14.140625" style="106" customWidth="1"/>
    <col min="5382" max="5382" width="27.42578125" style="106" customWidth="1"/>
    <col min="5383" max="5632" width="9.140625" style="106"/>
    <col min="5633" max="5633" width="7.42578125" style="106" customWidth="1"/>
    <col min="5634" max="5634" width="38" style="106" customWidth="1"/>
    <col min="5635" max="5637" width="14.140625" style="106" customWidth="1"/>
    <col min="5638" max="5638" width="27.42578125" style="106" customWidth="1"/>
    <col min="5639" max="5888" width="9.140625" style="106"/>
    <col min="5889" max="5889" width="7.42578125" style="106" customWidth="1"/>
    <col min="5890" max="5890" width="38" style="106" customWidth="1"/>
    <col min="5891" max="5893" width="14.140625" style="106" customWidth="1"/>
    <col min="5894" max="5894" width="27.42578125" style="106" customWidth="1"/>
    <col min="5895" max="6144" width="9.140625" style="106"/>
    <col min="6145" max="6145" width="7.42578125" style="106" customWidth="1"/>
    <col min="6146" max="6146" width="38" style="106" customWidth="1"/>
    <col min="6147" max="6149" width="14.140625" style="106" customWidth="1"/>
    <col min="6150" max="6150" width="27.42578125" style="106" customWidth="1"/>
    <col min="6151" max="6400" width="9.140625" style="106"/>
    <col min="6401" max="6401" width="7.42578125" style="106" customWidth="1"/>
    <col min="6402" max="6402" width="38" style="106" customWidth="1"/>
    <col min="6403" max="6405" width="14.140625" style="106" customWidth="1"/>
    <col min="6406" max="6406" width="27.42578125" style="106" customWidth="1"/>
    <col min="6407" max="6656" width="9.140625" style="106"/>
    <col min="6657" max="6657" width="7.42578125" style="106" customWidth="1"/>
    <col min="6658" max="6658" width="38" style="106" customWidth="1"/>
    <col min="6659" max="6661" width="14.140625" style="106" customWidth="1"/>
    <col min="6662" max="6662" width="27.42578125" style="106" customWidth="1"/>
    <col min="6663" max="6912" width="9.140625" style="106"/>
    <col min="6913" max="6913" width="7.42578125" style="106" customWidth="1"/>
    <col min="6914" max="6914" width="38" style="106" customWidth="1"/>
    <col min="6915" max="6917" width="14.140625" style="106" customWidth="1"/>
    <col min="6918" max="6918" width="27.42578125" style="106" customWidth="1"/>
    <col min="6919" max="7168" width="9.140625" style="106"/>
    <col min="7169" max="7169" width="7.42578125" style="106" customWidth="1"/>
    <col min="7170" max="7170" width="38" style="106" customWidth="1"/>
    <col min="7171" max="7173" width="14.140625" style="106" customWidth="1"/>
    <col min="7174" max="7174" width="27.42578125" style="106" customWidth="1"/>
    <col min="7175" max="7424" width="9.140625" style="106"/>
    <col min="7425" max="7425" width="7.42578125" style="106" customWidth="1"/>
    <col min="7426" max="7426" width="38" style="106" customWidth="1"/>
    <col min="7427" max="7429" width="14.140625" style="106" customWidth="1"/>
    <col min="7430" max="7430" width="27.42578125" style="106" customWidth="1"/>
    <col min="7431" max="7680" width="9.140625" style="106"/>
    <col min="7681" max="7681" width="7.42578125" style="106" customWidth="1"/>
    <col min="7682" max="7682" width="38" style="106" customWidth="1"/>
    <col min="7683" max="7685" width="14.140625" style="106" customWidth="1"/>
    <col min="7686" max="7686" width="27.42578125" style="106" customWidth="1"/>
    <col min="7687" max="7936" width="9.140625" style="106"/>
    <col min="7937" max="7937" width="7.42578125" style="106" customWidth="1"/>
    <col min="7938" max="7938" width="38" style="106" customWidth="1"/>
    <col min="7939" max="7941" width="14.140625" style="106" customWidth="1"/>
    <col min="7942" max="7942" width="27.42578125" style="106" customWidth="1"/>
    <col min="7943" max="8192" width="9.140625" style="106"/>
    <col min="8193" max="8193" width="7.42578125" style="106" customWidth="1"/>
    <col min="8194" max="8194" width="38" style="106" customWidth="1"/>
    <col min="8195" max="8197" width="14.140625" style="106" customWidth="1"/>
    <col min="8198" max="8198" width="27.42578125" style="106" customWidth="1"/>
    <col min="8199" max="8448" width="9.140625" style="106"/>
    <col min="8449" max="8449" width="7.42578125" style="106" customWidth="1"/>
    <col min="8450" max="8450" width="38" style="106" customWidth="1"/>
    <col min="8451" max="8453" width="14.140625" style="106" customWidth="1"/>
    <col min="8454" max="8454" width="27.42578125" style="106" customWidth="1"/>
    <col min="8455" max="8704" width="9.140625" style="106"/>
    <col min="8705" max="8705" width="7.42578125" style="106" customWidth="1"/>
    <col min="8706" max="8706" width="38" style="106" customWidth="1"/>
    <col min="8707" max="8709" width="14.140625" style="106" customWidth="1"/>
    <col min="8710" max="8710" width="27.42578125" style="106" customWidth="1"/>
    <col min="8711" max="8960" width="9.140625" style="106"/>
    <col min="8961" max="8961" width="7.42578125" style="106" customWidth="1"/>
    <col min="8962" max="8962" width="38" style="106" customWidth="1"/>
    <col min="8963" max="8965" width="14.140625" style="106" customWidth="1"/>
    <col min="8966" max="8966" width="27.42578125" style="106" customWidth="1"/>
    <col min="8967" max="9216" width="9.140625" style="106"/>
    <col min="9217" max="9217" width="7.42578125" style="106" customWidth="1"/>
    <col min="9218" max="9218" width="38" style="106" customWidth="1"/>
    <col min="9219" max="9221" width="14.140625" style="106" customWidth="1"/>
    <col min="9222" max="9222" width="27.42578125" style="106" customWidth="1"/>
    <col min="9223" max="9472" width="9.140625" style="106"/>
    <col min="9473" max="9473" width="7.42578125" style="106" customWidth="1"/>
    <col min="9474" max="9474" width="38" style="106" customWidth="1"/>
    <col min="9475" max="9477" width="14.140625" style="106" customWidth="1"/>
    <col min="9478" max="9478" width="27.42578125" style="106" customWidth="1"/>
    <col min="9479" max="9728" width="9.140625" style="106"/>
    <col min="9729" max="9729" width="7.42578125" style="106" customWidth="1"/>
    <col min="9730" max="9730" width="38" style="106" customWidth="1"/>
    <col min="9731" max="9733" width="14.140625" style="106" customWidth="1"/>
    <col min="9734" max="9734" width="27.42578125" style="106" customWidth="1"/>
    <col min="9735" max="9984" width="9.140625" style="106"/>
    <col min="9985" max="9985" width="7.42578125" style="106" customWidth="1"/>
    <col min="9986" max="9986" width="38" style="106" customWidth="1"/>
    <col min="9987" max="9989" width="14.140625" style="106" customWidth="1"/>
    <col min="9990" max="9990" width="27.42578125" style="106" customWidth="1"/>
    <col min="9991" max="10240" width="9.140625" style="106"/>
    <col min="10241" max="10241" width="7.42578125" style="106" customWidth="1"/>
    <col min="10242" max="10242" width="38" style="106" customWidth="1"/>
    <col min="10243" max="10245" width="14.140625" style="106" customWidth="1"/>
    <col min="10246" max="10246" width="27.42578125" style="106" customWidth="1"/>
    <col min="10247" max="10496" width="9.140625" style="106"/>
    <col min="10497" max="10497" width="7.42578125" style="106" customWidth="1"/>
    <col min="10498" max="10498" width="38" style="106" customWidth="1"/>
    <col min="10499" max="10501" width="14.140625" style="106" customWidth="1"/>
    <col min="10502" max="10502" width="27.42578125" style="106" customWidth="1"/>
    <col min="10503" max="10752" width="9.140625" style="106"/>
    <col min="10753" max="10753" width="7.42578125" style="106" customWidth="1"/>
    <col min="10754" max="10754" width="38" style="106" customWidth="1"/>
    <col min="10755" max="10757" width="14.140625" style="106" customWidth="1"/>
    <col min="10758" max="10758" width="27.42578125" style="106" customWidth="1"/>
    <col min="10759" max="11008" width="9.140625" style="106"/>
    <col min="11009" max="11009" width="7.42578125" style="106" customWidth="1"/>
    <col min="11010" max="11010" width="38" style="106" customWidth="1"/>
    <col min="11011" max="11013" width="14.140625" style="106" customWidth="1"/>
    <col min="11014" max="11014" width="27.42578125" style="106" customWidth="1"/>
    <col min="11015" max="11264" width="9.140625" style="106"/>
    <col min="11265" max="11265" width="7.42578125" style="106" customWidth="1"/>
    <col min="11266" max="11266" width="38" style="106" customWidth="1"/>
    <col min="11267" max="11269" width="14.140625" style="106" customWidth="1"/>
    <col min="11270" max="11270" width="27.42578125" style="106" customWidth="1"/>
    <col min="11271" max="11520" width="9.140625" style="106"/>
    <col min="11521" max="11521" width="7.42578125" style="106" customWidth="1"/>
    <col min="11522" max="11522" width="38" style="106" customWidth="1"/>
    <col min="11523" max="11525" width="14.140625" style="106" customWidth="1"/>
    <col min="11526" max="11526" width="27.42578125" style="106" customWidth="1"/>
    <col min="11527" max="11776" width="9.140625" style="106"/>
    <col min="11777" max="11777" width="7.42578125" style="106" customWidth="1"/>
    <col min="11778" max="11778" width="38" style="106" customWidth="1"/>
    <col min="11779" max="11781" width="14.140625" style="106" customWidth="1"/>
    <col min="11782" max="11782" width="27.42578125" style="106" customWidth="1"/>
    <col min="11783" max="12032" width="9.140625" style="106"/>
    <col min="12033" max="12033" width="7.42578125" style="106" customWidth="1"/>
    <col min="12034" max="12034" width="38" style="106" customWidth="1"/>
    <col min="12035" max="12037" width="14.140625" style="106" customWidth="1"/>
    <col min="12038" max="12038" width="27.42578125" style="106" customWidth="1"/>
    <col min="12039" max="12288" width="9.140625" style="106"/>
    <col min="12289" max="12289" width="7.42578125" style="106" customWidth="1"/>
    <col min="12290" max="12290" width="38" style="106" customWidth="1"/>
    <col min="12291" max="12293" width="14.140625" style="106" customWidth="1"/>
    <col min="12294" max="12294" width="27.42578125" style="106" customWidth="1"/>
    <col min="12295" max="12544" width="9.140625" style="106"/>
    <col min="12545" max="12545" width="7.42578125" style="106" customWidth="1"/>
    <col min="12546" max="12546" width="38" style="106" customWidth="1"/>
    <col min="12547" max="12549" width="14.140625" style="106" customWidth="1"/>
    <col min="12550" max="12550" width="27.42578125" style="106" customWidth="1"/>
    <col min="12551" max="12800" width="9.140625" style="106"/>
    <col min="12801" max="12801" width="7.42578125" style="106" customWidth="1"/>
    <col min="12802" max="12802" width="38" style="106" customWidth="1"/>
    <col min="12803" max="12805" width="14.140625" style="106" customWidth="1"/>
    <col min="12806" max="12806" width="27.42578125" style="106" customWidth="1"/>
    <col min="12807" max="13056" width="9.140625" style="106"/>
    <col min="13057" max="13057" width="7.42578125" style="106" customWidth="1"/>
    <col min="13058" max="13058" width="38" style="106" customWidth="1"/>
    <col min="13059" max="13061" width="14.140625" style="106" customWidth="1"/>
    <col min="13062" max="13062" width="27.42578125" style="106" customWidth="1"/>
    <col min="13063" max="13312" width="9.140625" style="106"/>
    <col min="13313" max="13313" width="7.42578125" style="106" customWidth="1"/>
    <col min="13314" max="13314" width="38" style="106" customWidth="1"/>
    <col min="13315" max="13317" width="14.140625" style="106" customWidth="1"/>
    <col min="13318" max="13318" width="27.42578125" style="106" customWidth="1"/>
    <col min="13319" max="13568" width="9.140625" style="106"/>
    <col min="13569" max="13569" width="7.42578125" style="106" customWidth="1"/>
    <col min="13570" max="13570" width="38" style="106" customWidth="1"/>
    <col min="13571" max="13573" width="14.140625" style="106" customWidth="1"/>
    <col min="13574" max="13574" width="27.42578125" style="106" customWidth="1"/>
    <col min="13575" max="13824" width="9.140625" style="106"/>
    <col min="13825" max="13825" width="7.42578125" style="106" customWidth="1"/>
    <col min="13826" max="13826" width="38" style="106" customWidth="1"/>
    <col min="13827" max="13829" width="14.140625" style="106" customWidth="1"/>
    <col min="13830" max="13830" width="27.42578125" style="106" customWidth="1"/>
    <col min="13831" max="14080" width="9.140625" style="106"/>
    <col min="14081" max="14081" width="7.42578125" style="106" customWidth="1"/>
    <col min="14082" max="14082" width="38" style="106" customWidth="1"/>
    <col min="14083" max="14085" width="14.140625" style="106" customWidth="1"/>
    <col min="14086" max="14086" width="27.42578125" style="106" customWidth="1"/>
    <col min="14087" max="14336" width="9.140625" style="106"/>
    <col min="14337" max="14337" width="7.42578125" style="106" customWidth="1"/>
    <col min="14338" max="14338" width="38" style="106" customWidth="1"/>
    <col min="14339" max="14341" width="14.140625" style="106" customWidth="1"/>
    <col min="14342" max="14342" width="27.42578125" style="106" customWidth="1"/>
    <col min="14343" max="14592" width="9.140625" style="106"/>
    <col min="14593" max="14593" width="7.42578125" style="106" customWidth="1"/>
    <col min="14594" max="14594" width="38" style="106" customWidth="1"/>
    <col min="14595" max="14597" width="14.140625" style="106" customWidth="1"/>
    <col min="14598" max="14598" width="27.42578125" style="106" customWidth="1"/>
    <col min="14599" max="14848" width="9.140625" style="106"/>
    <col min="14849" max="14849" width="7.42578125" style="106" customWidth="1"/>
    <col min="14850" max="14850" width="38" style="106" customWidth="1"/>
    <col min="14851" max="14853" width="14.140625" style="106" customWidth="1"/>
    <col min="14854" max="14854" width="27.42578125" style="106" customWidth="1"/>
    <col min="14855" max="15104" width="9.140625" style="106"/>
    <col min="15105" max="15105" width="7.42578125" style="106" customWidth="1"/>
    <col min="15106" max="15106" width="38" style="106" customWidth="1"/>
    <col min="15107" max="15109" width="14.140625" style="106" customWidth="1"/>
    <col min="15110" max="15110" width="27.42578125" style="106" customWidth="1"/>
    <col min="15111" max="15360" width="9.140625" style="106"/>
    <col min="15361" max="15361" width="7.42578125" style="106" customWidth="1"/>
    <col min="15362" max="15362" width="38" style="106" customWidth="1"/>
    <col min="15363" max="15365" width="14.140625" style="106" customWidth="1"/>
    <col min="15366" max="15366" width="27.42578125" style="106" customWidth="1"/>
    <col min="15367" max="15616" width="9.140625" style="106"/>
    <col min="15617" max="15617" width="7.42578125" style="106" customWidth="1"/>
    <col min="15618" max="15618" width="38" style="106" customWidth="1"/>
    <col min="15619" max="15621" width="14.140625" style="106" customWidth="1"/>
    <col min="15622" max="15622" width="27.42578125" style="106" customWidth="1"/>
    <col min="15623" max="15872" width="9.140625" style="106"/>
    <col min="15873" max="15873" width="7.42578125" style="106" customWidth="1"/>
    <col min="15874" max="15874" width="38" style="106" customWidth="1"/>
    <col min="15875" max="15877" width="14.140625" style="106" customWidth="1"/>
    <col min="15878" max="15878" width="27.42578125" style="106" customWidth="1"/>
    <col min="15879" max="16128" width="9.140625" style="106"/>
    <col min="16129" max="16129" width="7.42578125" style="106" customWidth="1"/>
    <col min="16130" max="16130" width="38" style="106" customWidth="1"/>
    <col min="16131" max="16133" width="14.140625" style="106" customWidth="1"/>
    <col min="16134" max="16134" width="27.42578125" style="106" customWidth="1"/>
    <col min="16135" max="16384" width="9.140625" style="106"/>
  </cols>
  <sheetData>
    <row r="1" spans="1:6" ht="36" customHeight="1">
      <c r="B1" s="107"/>
      <c r="C1" s="213" t="s">
        <v>290</v>
      </c>
      <c r="D1" s="213"/>
      <c r="E1" s="213"/>
    </row>
    <row r="2" spans="1:6" ht="18.75">
      <c r="A2" s="108"/>
      <c r="B2" s="109"/>
      <c r="C2" s="108"/>
      <c r="D2" s="108"/>
      <c r="E2" s="108"/>
      <c r="F2" s="77"/>
    </row>
    <row r="3" spans="1:6" ht="18.75">
      <c r="A3" s="214" t="s">
        <v>236</v>
      </c>
      <c r="B3" s="214"/>
      <c r="C3" s="214"/>
      <c r="D3" s="214"/>
      <c r="E3" s="214"/>
      <c r="F3" s="110"/>
    </row>
    <row r="4" spans="1:6" ht="18.75" customHeight="1">
      <c r="A4" s="198" t="s">
        <v>263</v>
      </c>
      <c r="B4" s="198"/>
      <c r="C4" s="198"/>
      <c r="D4" s="198"/>
      <c r="E4" s="198"/>
    </row>
    <row r="5" spans="1:6" ht="18.75" customHeight="1">
      <c r="A5" s="198" t="s">
        <v>287</v>
      </c>
      <c r="B5" s="198"/>
      <c r="C5" s="198"/>
      <c r="D5" s="198"/>
      <c r="E5" s="198"/>
    </row>
    <row r="6" spans="1:6" ht="18.75" customHeight="1">
      <c r="A6" s="198" t="s">
        <v>288</v>
      </c>
      <c r="B6" s="198"/>
      <c r="C6" s="198"/>
      <c r="D6" s="198"/>
      <c r="E6" s="198"/>
    </row>
    <row r="7" spans="1:6" ht="18.75" customHeight="1">
      <c r="A7" s="184"/>
      <c r="B7" s="216" t="s">
        <v>308</v>
      </c>
      <c r="C7" s="216"/>
      <c r="D7" s="216"/>
      <c r="E7" s="184"/>
    </row>
    <row r="8" spans="1:6" ht="32.25" customHeight="1">
      <c r="A8" s="73"/>
      <c r="E8" s="73"/>
    </row>
    <row r="9" spans="1:6">
      <c r="A9" s="215" t="s">
        <v>140</v>
      </c>
      <c r="B9" s="215" t="s">
        <v>167</v>
      </c>
      <c r="C9" s="215" t="s">
        <v>168</v>
      </c>
      <c r="D9" s="215" t="s">
        <v>264</v>
      </c>
      <c r="E9" s="215" t="s">
        <v>265</v>
      </c>
    </row>
    <row r="10" spans="1:6" ht="19.5" customHeight="1">
      <c r="A10" s="215"/>
      <c r="B10" s="215"/>
      <c r="C10" s="215"/>
      <c r="D10" s="215"/>
      <c r="E10" s="215"/>
    </row>
    <row r="11" spans="1:6" ht="15" customHeight="1">
      <c r="A11" s="111">
        <v>1</v>
      </c>
      <c r="B11" s="111">
        <v>2</v>
      </c>
      <c r="C11" s="111">
        <v>3</v>
      </c>
      <c r="D11" s="111">
        <v>4</v>
      </c>
      <c r="E11" s="111">
        <v>5</v>
      </c>
    </row>
    <row r="12" spans="1:6" ht="31.5">
      <c r="A12" s="111">
        <v>1</v>
      </c>
      <c r="B12" s="112" t="s">
        <v>169</v>
      </c>
      <c r="C12" s="111" t="s">
        <v>170</v>
      </c>
      <c r="D12" s="114">
        <v>84.6</v>
      </c>
      <c r="E12" s="114">
        <v>75.2</v>
      </c>
      <c r="F12" s="110"/>
    </row>
    <row r="13" spans="1:6" ht="31.5">
      <c r="A13" s="178" t="s">
        <v>281</v>
      </c>
      <c r="B13" s="113" t="s">
        <v>282</v>
      </c>
      <c r="C13" s="111" t="s">
        <v>171</v>
      </c>
      <c r="D13" s="174">
        <v>2516</v>
      </c>
      <c r="E13" s="174">
        <v>2655</v>
      </c>
    </row>
    <row r="14" spans="1:6" ht="31.5">
      <c r="A14" s="178">
        <f t="shared" ref="A14:A16" si="0">A13+1</f>
        <v>3</v>
      </c>
      <c r="B14" s="113" t="s">
        <v>172</v>
      </c>
      <c r="C14" s="111" t="s">
        <v>173</v>
      </c>
      <c r="D14" s="174">
        <v>8760</v>
      </c>
      <c r="E14" s="174">
        <v>8760</v>
      </c>
    </row>
    <row r="15" spans="1:6" ht="15.75">
      <c r="A15" s="178">
        <f t="shared" si="0"/>
        <v>4</v>
      </c>
      <c r="B15" s="112" t="s">
        <v>237</v>
      </c>
      <c r="C15" s="111" t="s">
        <v>238</v>
      </c>
      <c r="D15" s="174"/>
      <c r="E15" s="115"/>
    </row>
    <row r="16" spans="1:6" ht="15.75">
      <c r="A16" s="178">
        <f t="shared" si="0"/>
        <v>5</v>
      </c>
      <c r="B16" s="113" t="s">
        <v>283</v>
      </c>
      <c r="C16" s="111" t="s">
        <v>238</v>
      </c>
      <c r="D16" s="174">
        <v>0.12</v>
      </c>
      <c r="E16" s="116">
        <v>0.15</v>
      </c>
    </row>
    <row r="17" spans="1:5" ht="15.75" customHeight="1">
      <c r="A17" s="178">
        <v>7</v>
      </c>
      <c r="B17" s="113" t="s">
        <v>284</v>
      </c>
      <c r="C17" s="111" t="s">
        <v>238</v>
      </c>
      <c r="D17" s="114">
        <v>0</v>
      </c>
      <c r="E17" s="116">
        <v>0</v>
      </c>
    </row>
  </sheetData>
  <mergeCells count="11">
    <mergeCell ref="A4:E4"/>
    <mergeCell ref="C1:E1"/>
    <mergeCell ref="A3:E3"/>
    <mergeCell ref="A9:A10"/>
    <mergeCell ref="B9:B10"/>
    <mergeCell ref="C9:C10"/>
    <mergeCell ref="D9:D10"/>
    <mergeCell ref="E9:E10"/>
    <mergeCell ref="A5:E5"/>
    <mergeCell ref="A6:E6"/>
    <mergeCell ref="B7:D7"/>
  </mergeCells>
  <pageMargins left="1.1811023622047245" right="0.39370078740157483" top="0.78740157480314965" bottom="0.78740157480314965" header="0.31496062992125984" footer="0.31496062992125984"/>
  <pageSetup paperSize="9" scale="95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N111"/>
  <sheetViews>
    <sheetView workbookViewId="0">
      <selection activeCell="D7" sqref="D7:D8"/>
    </sheetView>
  </sheetViews>
  <sheetFormatPr defaultRowHeight="15"/>
  <cols>
    <col min="1" max="1" width="8.42578125" customWidth="1"/>
    <col min="2" max="2" width="42" customWidth="1"/>
    <col min="3" max="3" width="15.140625" customWidth="1"/>
    <col min="4" max="4" width="16.7109375" customWidth="1"/>
    <col min="5" max="5" width="12.85546875" style="166" hidden="1" customWidth="1"/>
    <col min="6" max="6" width="14" hidden="1" customWidth="1"/>
    <col min="7" max="7" width="15.28515625" customWidth="1"/>
    <col min="8" max="8" width="15.7109375" customWidth="1"/>
    <col min="9" max="11" width="14" hidden="1" customWidth="1"/>
    <col min="257" max="257" width="8.42578125" customWidth="1"/>
    <col min="258" max="258" width="42" customWidth="1"/>
    <col min="259" max="259" width="15.140625" customWidth="1"/>
    <col min="260" max="260" width="16.7109375" customWidth="1"/>
    <col min="261" max="262" width="0" hidden="1" customWidth="1"/>
    <col min="263" max="263" width="15.28515625" customWidth="1"/>
    <col min="264" max="264" width="15.7109375" customWidth="1"/>
    <col min="265" max="267" width="0" hidden="1" customWidth="1"/>
    <col min="513" max="513" width="8.42578125" customWidth="1"/>
    <col min="514" max="514" width="42" customWidth="1"/>
    <col min="515" max="515" width="15.140625" customWidth="1"/>
    <col min="516" max="516" width="16.7109375" customWidth="1"/>
    <col min="517" max="518" width="0" hidden="1" customWidth="1"/>
    <col min="519" max="519" width="15.28515625" customWidth="1"/>
    <col min="520" max="520" width="15.7109375" customWidth="1"/>
    <col min="521" max="523" width="0" hidden="1" customWidth="1"/>
    <col min="769" max="769" width="8.42578125" customWidth="1"/>
    <col min="770" max="770" width="42" customWidth="1"/>
    <col min="771" max="771" width="15.140625" customWidth="1"/>
    <col min="772" max="772" width="16.7109375" customWidth="1"/>
    <col min="773" max="774" width="0" hidden="1" customWidth="1"/>
    <col min="775" max="775" width="15.28515625" customWidth="1"/>
    <col min="776" max="776" width="15.7109375" customWidth="1"/>
    <col min="777" max="779" width="0" hidden="1" customWidth="1"/>
    <col min="1025" max="1025" width="8.42578125" customWidth="1"/>
    <col min="1026" max="1026" width="42" customWidth="1"/>
    <col min="1027" max="1027" width="15.140625" customWidth="1"/>
    <col min="1028" max="1028" width="16.7109375" customWidth="1"/>
    <col min="1029" max="1030" width="0" hidden="1" customWidth="1"/>
    <col min="1031" max="1031" width="15.28515625" customWidth="1"/>
    <col min="1032" max="1032" width="15.7109375" customWidth="1"/>
    <col min="1033" max="1035" width="0" hidden="1" customWidth="1"/>
    <col min="1281" max="1281" width="8.42578125" customWidth="1"/>
    <col min="1282" max="1282" width="42" customWidth="1"/>
    <col min="1283" max="1283" width="15.140625" customWidth="1"/>
    <col min="1284" max="1284" width="16.7109375" customWidth="1"/>
    <col min="1285" max="1286" width="0" hidden="1" customWidth="1"/>
    <col min="1287" max="1287" width="15.28515625" customWidth="1"/>
    <col min="1288" max="1288" width="15.7109375" customWidth="1"/>
    <col min="1289" max="1291" width="0" hidden="1" customWidth="1"/>
    <col min="1537" max="1537" width="8.42578125" customWidth="1"/>
    <col min="1538" max="1538" width="42" customWidth="1"/>
    <col min="1539" max="1539" width="15.140625" customWidth="1"/>
    <col min="1540" max="1540" width="16.7109375" customWidth="1"/>
    <col min="1541" max="1542" width="0" hidden="1" customWidth="1"/>
    <col min="1543" max="1543" width="15.28515625" customWidth="1"/>
    <col min="1544" max="1544" width="15.7109375" customWidth="1"/>
    <col min="1545" max="1547" width="0" hidden="1" customWidth="1"/>
    <col min="1793" max="1793" width="8.42578125" customWidth="1"/>
    <col min="1794" max="1794" width="42" customWidth="1"/>
    <col min="1795" max="1795" width="15.140625" customWidth="1"/>
    <col min="1796" max="1796" width="16.7109375" customWidth="1"/>
    <col min="1797" max="1798" width="0" hidden="1" customWidth="1"/>
    <col min="1799" max="1799" width="15.28515625" customWidth="1"/>
    <col min="1800" max="1800" width="15.7109375" customWidth="1"/>
    <col min="1801" max="1803" width="0" hidden="1" customWidth="1"/>
    <col min="2049" max="2049" width="8.42578125" customWidth="1"/>
    <col min="2050" max="2050" width="42" customWidth="1"/>
    <col min="2051" max="2051" width="15.140625" customWidth="1"/>
    <col min="2052" max="2052" width="16.7109375" customWidth="1"/>
    <col min="2053" max="2054" width="0" hidden="1" customWidth="1"/>
    <col min="2055" max="2055" width="15.28515625" customWidth="1"/>
    <col min="2056" max="2056" width="15.7109375" customWidth="1"/>
    <col min="2057" max="2059" width="0" hidden="1" customWidth="1"/>
    <col min="2305" max="2305" width="8.42578125" customWidth="1"/>
    <col min="2306" max="2306" width="42" customWidth="1"/>
    <col min="2307" max="2307" width="15.140625" customWidth="1"/>
    <col min="2308" max="2308" width="16.7109375" customWidth="1"/>
    <col min="2309" max="2310" width="0" hidden="1" customWidth="1"/>
    <col min="2311" max="2311" width="15.28515625" customWidth="1"/>
    <col min="2312" max="2312" width="15.7109375" customWidth="1"/>
    <col min="2313" max="2315" width="0" hidden="1" customWidth="1"/>
    <col min="2561" max="2561" width="8.42578125" customWidth="1"/>
    <col min="2562" max="2562" width="42" customWidth="1"/>
    <col min="2563" max="2563" width="15.140625" customWidth="1"/>
    <col min="2564" max="2564" width="16.7109375" customWidth="1"/>
    <col min="2565" max="2566" width="0" hidden="1" customWidth="1"/>
    <col min="2567" max="2567" width="15.28515625" customWidth="1"/>
    <col min="2568" max="2568" width="15.7109375" customWidth="1"/>
    <col min="2569" max="2571" width="0" hidden="1" customWidth="1"/>
    <col min="2817" max="2817" width="8.42578125" customWidth="1"/>
    <col min="2818" max="2818" width="42" customWidth="1"/>
    <col min="2819" max="2819" width="15.140625" customWidth="1"/>
    <col min="2820" max="2820" width="16.7109375" customWidth="1"/>
    <col min="2821" max="2822" width="0" hidden="1" customWidth="1"/>
    <col min="2823" max="2823" width="15.28515625" customWidth="1"/>
    <col min="2824" max="2824" width="15.7109375" customWidth="1"/>
    <col min="2825" max="2827" width="0" hidden="1" customWidth="1"/>
    <col min="3073" max="3073" width="8.42578125" customWidth="1"/>
    <col min="3074" max="3074" width="42" customWidth="1"/>
    <col min="3075" max="3075" width="15.140625" customWidth="1"/>
    <col min="3076" max="3076" width="16.7109375" customWidth="1"/>
    <col min="3077" max="3078" width="0" hidden="1" customWidth="1"/>
    <col min="3079" max="3079" width="15.28515625" customWidth="1"/>
    <col min="3080" max="3080" width="15.7109375" customWidth="1"/>
    <col min="3081" max="3083" width="0" hidden="1" customWidth="1"/>
    <col min="3329" max="3329" width="8.42578125" customWidth="1"/>
    <col min="3330" max="3330" width="42" customWidth="1"/>
    <col min="3331" max="3331" width="15.140625" customWidth="1"/>
    <col min="3332" max="3332" width="16.7109375" customWidth="1"/>
    <col min="3333" max="3334" width="0" hidden="1" customWidth="1"/>
    <col min="3335" max="3335" width="15.28515625" customWidth="1"/>
    <col min="3336" max="3336" width="15.7109375" customWidth="1"/>
    <col min="3337" max="3339" width="0" hidden="1" customWidth="1"/>
    <col min="3585" max="3585" width="8.42578125" customWidth="1"/>
    <col min="3586" max="3586" width="42" customWidth="1"/>
    <col min="3587" max="3587" width="15.140625" customWidth="1"/>
    <col min="3588" max="3588" width="16.7109375" customWidth="1"/>
    <col min="3589" max="3590" width="0" hidden="1" customWidth="1"/>
    <col min="3591" max="3591" width="15.28515625" customWidth="1"/>
    <col min="3592" max="3592" width="15.7109375" customWidth="1"/>
    <col min="3593" max="3595" width="0" hidden="1" customWidth="1"/>
    <col min="3841" max="3841" width="8.42578125" customWidth="1"/>
    <col min="3842" max="3842" width="42" customWidth="1"/>
    <col min="3843" max="3843" width="15.140625" customWidth="1"/>
    <col min="3844" max="3844" width="16.7109375" customWidth="1"/>
    <col min="3845" max="3846" width="0" hidden="1" customWidth="1"/>
    <col min="3847" max="3847" width="15.28515625" customWidth="1"/>
    <col min="3848" max="3848" width="15.7109375" customWidth="1"/>
    <col min="3849" max="3851" width="0" hidden="1" customWidth="1"/>
    <col min="4097" max="4097" width="8.42578125" customWidth="1"/>
    <col min="4098" max="4098" width="42" customWidth="1"/>
    <col min="4099" max="4099" width="15.140625" customWidth="1"/>
    <col min="4100" max="4100" width="16.7109375" customWidth="1"/>
    <col min="4101" max="4102" width="0" hidden="1" customWidth="1"/>
    <col min="4103" max="4103" width="15.28515625" customWidth="1"/>
    <col min="4104" max="4104" width="15.7109375" customWidth="1"/>
    <col min="4105" max="4107" width="0" hidden="1" customWidth="1"/>
    <col min="4353" max="4353" width="8.42578125" customWidth="1"/>
    <col min="4354" max="4354" width="42" customWidth="1"/>
    <col min="4355" max="4355" width="15.140625" customWidth="1"/>
    <col min="4356" max="4356" width="16.7109375" customWidth="1"/>
    <col min="4357" max="4358" width="0" hidden="1" customWidth="1"/>
    <col min="4359" max="4359" width="15.28515625" customWidth="1"/>
    <col min="4360" max="4360" width="15.7109375" customWidth="1"/>
    <col min="4361" max="4363" width="0" hidden="1" customWidth="1"/>
    <col min="4609" max="4609" width="8.42578125" customWidth="1"/>
    <col min="4610" max="4610" width="42" customWidth="1"/>
    <col min="4611" max="4611" width="15.140625" customWidth="1"/>
    <col min="4612" max="4612" width="16.7109375" customWidth="1"/>
    <col min="4613" max="4614" width="0" hidden="1" customWidth="1"/>
    <col min="4615" max="4615" width="15.28515625" customWidth="1"/>
    <col min="4616" max="4616" width="15.7109375" customWidth="1"/>
    <col min="4617" max="4619" width="0" hidden="1" customWidth="1"/>
    <col min="4865" max="4865" width="8.42578125" customWidth="1"/>
    <col min="4866" max="4866" width="42" customWidth="1"/>
    <col min="4867" max="4867" width="15.140625" customWidth="1"/>
    <col min="4868" max="4868" width="16.7109375" customWidth="1"/>
    <col min="4869" max="4870" width="0" hidden="1" customWidth="1"/>
    <col min="4871" max="4871" width="15.28515625" customWidth="1"/>
    <col min="4872" max="4872" width="15.7109375" customWidth="1"/>
    <col min="4873" max="4875" width="0" hidden="1" customWidth="1"/>
    <col min="5121" max="5121" width="8.42578125" customWidth="1"/>
    <col min="5122" max="5122" width="42" customWidth="1"/>
    <col min="5123" max="5123" width="15.140625" customWidth="1"/>
    <col min="5124" max="5124" width="16.7109375" customWidth="1"/>
    <col min="5125" max="5126" width="0" hidden="1" customWidth="1"/>
    <col min="5127" max="5127" width="15.28515625" customWidth="1"/>
    <col min="5128" max="5128" width="15.7109375" customWidth="1"/>
    <col min="5129" max="5131" width="0" hidden="1" customWidth="1"/>
    <col min="5377" max="5377" width="8.42578125" customWidth="1"/>
    <col min="5378" max="5378" width="42" customWidth="1"/>
    <col min="5379" max="5379" width="15.140625" customWidth="1"/>
    <col min="5380" max="5380" width="16.7109375" customWidth="1"/>
    <col min="5381" max="5382" width="0" hidden="1" customWidth="1"/>
    <col min="5383" max="5383" width="15.28515625" customWidth="1"/>
    <col min="5384" max="5384" width="15.7109375" customWidth="1"/>
    <col min="5385" max="5387" width="0" hidden="1" customWidth="1"/>
    <col min="5633" max="5633" width="8.42578125" customWidth="1"/>
    <col min="5634" max="5634" width="42" customWidth="1"/>
    <col min="5635" max="5635" width="15.140625" customWidth="1"/>
    <col min="5636" max="5636" width="16.7109375" customWidth="1"/>
    <col min="5637" max="5638" width="0" hidden="1" customWidth="1"/>
    <col min="5639" max="5639" width="15.28515625" customWidth="1"/>
    <col min="5640" max="5640" width="15.7109375" customWidth="1"/>
    <col min="5641" max="5643" width="0" hidden="1" customWidth="1"/>
    <col min="5889" max="5889" width="8.42578125" customWidth="1"/>
    <col min="5890" max="5890" width="42" customWidth="1"/>
    <col min="5891" max="5891" width="15.140625" customWidth="1"/>
    <col min="5892" max="5892" width="16.7109375" customWidth="1"/>
    <col min="5893" max="5894" width="0" hidden="1" customWidth="1"/>
    <col min="5895" max="5895" width="15.28515625" customWidth="1"/>
    <col min="5896" max="5896" width="15.7109375" customWidth="1"/>
    <col min="5897" max="5899" width="0" hidden="1" customWidth="1"/>
    <col min="6145" max="6145" width="8.42578125" customWidth="1"/>
    <col min="6146" max="6146" width="42" customWidth="1"/>
    <col min="6147" max="6147" width="15.140625" customWidth="1"/>
    <col min="6148" max="6148" width="16.7109375" customWidth="1"/>
    <col min="6149" max="6150" width="0" hidden="1" customWidth="1"/>
    <col min="6151" max="6151" width="15.28515625" customWidth="1"/>
    <col min="6152" max="6152" width="15.7109375" customWidth="1"/>
    <col min="6153" max="6155" width="0" hidden="1" customWidth="1"/>
    <col min="6401" max="6401" width="8.42578125" customWidth="1"/>
    <col min="6402" max="6402" width="42" customWidth="1"/>
    <col min="6403" max="6403" width="15.140625" customWidth="1"/>
    <col min="6404" max="6404" width="16.7109375" customWidth="1"/>
    <col min="6405" max="6406" width="0" hidden="1" customWidth="1"/>
    <col min="6407" max="6407" width="15.28515625" customWidth="1"/>
    <col min="6408" max="6408" width="15.7109375" customWidth="1"/>
    <col min="6409" max="6411" width="0" hidden="1" customWidth="1"/>
    <col min="6657" max="6657" width="8.42578125" customWidth="1"/>
    <col min="6658" max="6658" width="42" customWidth="1"/>
    <col min="6659" max="6659" width="15.140625" customWidth="1"/>
    <col min="6660" max="6660" width="16.7109375" customWidth="1"/>
    <col min="6661" max="6662" width="0" hidden="1" customWidth="1"/>
    <col min="6663" max="6663" width="15.28515625" customWidth="1"/>
    <col min="6664" max="6664" width="15.7109375" customWidth="1"/>
    <col min="6665" max="6667" width="0" hidden="1" customWidth="1"/>
    <col min="6913" max="6913" width="8.42578125" customWidth="1"/>
    <col min="6914" max="6914" width="42" customWidth="1"/>
    <col min="6915" max="6915" width="15.140625" customWidth="1"/>
    <col min="6916" max="6916" width="16.7109375" customWidth="1"/>
    <col min="6917" max="6918" width="0" hidden="1" customWidth="1"/>
    <col min="6919" max="6919" width="15.28515625" customWidth="1"/>
    <col min="6920" max="6920" width="15.7109375" customWidth="1"/>
    <col min="6921" max="6923" width="0" hidden="1" customWidth="1"/>
    <col min="7169" max="7169" width="8.42578125" customWidth="1"/>
    <col min="7170" max="7170" width="42" customWidth="1"/>
    <col min="7171" max="7171" width="15.140625" customWidth="1"/>
    <col min="7172" max="7172" width="16.7109375" customWidth="1"/>
    <col min="7173" max="7174" width="0" hidden="1" customWidth="1"/>
    <col min="7175" max="7175" width="15.28515625" customWidth="1"/>
    <col min="7176" max="7176" width="15.7109375" customWidth="1"/>
    <col min="7177" max="7179" width="0" hidden="1" customWidth="1"/>
    <col min="7425" max="7425" width="8.42578125" customWidth="1"/>
    <col min="7426" max="7426" width="42" customWidth="1"/>
    <col min="7427" max="7427" width="15.140625" customWidth="1"/>
    <col min="7428" max="7428" width="16.7109375" customWidth="1"/>
    <col min="7429" max="7430" width="0" hidden="1" customWidth="1"/>
    <col min="7431" max="7431" width="15.28515625" customWidth="1"/>
    <col min="7432" max="7432" width="15.7109375" customWidth="1"/>
    <col min="7433" max="7435" width="0" hidden="1" customWidth="1"/>
    <col min="7681" max="7681" width="8.42578125" customWidth="1"/>
    <col min="7682" max="7682" width="42" customWidth="1"/>
    <col min="7683" max="7683" width="15.140625" customWidth="1"/>
    <col min="7684" max="7684" width="16.7109375" customWidth="1"/>
    <col min="7685" max="7686" width="0" hidden="1" customWidth="1"/>
    <col min="7687" max="7687" width="15.28515625" customWidth="1"/>
    <col min="7688" max="7688" width="15.7109375" customWidth="1"/>
    <col min="7689" max="7691" width="0" hidden="1" customWidth="1"/>
    <col min="7937" max="7937" width="8.42578125" customWidth="1"/>
    <col min="7938" max="7938" width="42" customWidth="1"/>
    <col min="7939" max="7939" width="15.140625" customWidth="1"/>
    <col min="7940" max="7940" width="16.7109375" customWidth="1"/>
    <col min="7941" max="7942" width="0" hidden="1" customWidth="1"/>
    <col min="7943" max="7943" width="15.28515625" customWidth="1"/>
    <col min="7944" max="7944" width="15.7109375" customWidth="1"/>
    <col min="7945" max="7947" width="0" hidden="1" customWidth="1"/>
    <col min="8193" max="8193" width="8.42578125" customWidth="1"/>
    <col min="8194" max="8194" width="42" customWidth="1"/>
    <col min="8195" max="8195" width="15.140625" customWidth="1"/>
    <col min="8196" max="8196" width="16.7109375" customWidth="1"/>
    <col min="8197" max="8198" width="0" hidden="1" customWidth="1"/>
    <col min="8199" max="8199" width="15.28515625" customWidth="1"/>
    <col min="8200" max="8200" width="15.7109375" customWidth="1"/>
    <col min="8201" max="8203" width="0" hidden="1" customWidth="1"/>
    <col min="8449" max="8449" width="8.42578125" customWidth="1"/>
    <col min="8450" max="8450" width="42" customWidth="1"/>
    <col min="8451" max="8451" width="15.140625" customWidth="1"/>
    <col min="8452" max="8452" width="16.7109375" customWidth="1"/>
    <col min="8453" max="8454" width="0" hidden="1" customWidth="1"/>
    <col min="8455" max="8455" width="15.28515625" customWidth="1"/>
    <col min="8456" max="8456" width="15.7109375" customWidth="1"/>
    <col min="8457" max="8459" width="0" hidden="1" customWidth="1"/>
    <col min="8705" max="8705" width="8.42578125" customWidth="1"/>
    <col min="8706" max="8706" width="42" customWidth="1"/>
    <col min="8707" max="8707" width="15.140625" customWidth="1"/>
    <col min="8708" max="8708" width="16.7109375" customWidth="1"/>
    <col min="8709" max="8710" width="0" hidden="1" customWidth="1"/>
    <col min="8711" max="8711" width="15.28515625" customWidth="1"/>
    <col min="8712" max="8712" width="15.7109375" customWidth="1"/>
    <col min="8713" max="8715" width="0" hidden="1" customWidth="1"/>
    <col min="8961" max="8961" width="8.42578125" customWidth="1"/>
    <col min="8962" max="8962" width="42" customWidth="1"/>
    <col min="8963" max="8963" width="15.140625" customWidth="1"/>
    <col min="8964" max="8964" width="16.7109375" customWidth="1"/>
    <col min="8965" max="8966" width="0" hidden="1" customWidth="1"/>
    <col min="8967" max="8967" width="15.28515625" customWidth="1"/>
    <col min="8968" max="8968" width="15.7109375" customWidth="1"/>
    <col min="8969" max="8971" width="0" hidden="1" customWidth="1"/>
    <col min="9217" max="9217" width="8.42578125" customWidth="1"/>
    <col min="9218" max="9218" width="42" customWidth="1"/>
    <col min="9219" max="9219" width="15.140625" customWidth="1"/>
    <col min="9220" max="9220" width="16.7109375" customWidth="1"/>
    <col min="9221" max="9222" width="0" hidden="1" customWidth="1"/>
    <col min="9223" max="9223" width="15.28515625" customWidth="1"/>
    <col min="9224" max="9224" width="15.7109375" customWidth="1"/>
    <col min="9225" max="9227" width="0" hidden="1" customWidth="1"/>
    <col min="9473" max="9473" width="8.42578125" customWidth="1"/>
    <col min="9474" max="9474" width="42" customWidth="1"/>
    <col min="9475" max="9475" width="15.140625" customWidth="1"/>
    <col min="9476" max="9476" width="16.7109375" customWidth="1"/>
    <col min="9477" max="9478" width="0" hidden="1" customWidth="1"/>
    <col min="9479" max="9479" width="15.28515625" customWidth="1"/>
    <col min="9480" max="9480" width="15.7109375" customWidth="1"/>
    <col min="9481" max="9483" width="0" hidden="1" customWidth="1"/>
    <col min="9729" max="9729" width="8.42578125" customWidth="1"/>
    <col min="9730" max="9730" width="42" customWidth="1"/>
    <col min="9731" max="9731" width="15.140625" customWidth="1"/>
    <col min="9732" max="9732" width="16.7109375" customWidth="1"/>
    <col min="9733" max="9734" width="0" hidden="1" customWidth="1"/>
    <col min="9735" max="9735" width="15.28515625" customWidth="1"/>
    <col min="9736" max="9736" width="15.7109375" customWidth="1"/>
    <col min="9737" max="9739" width="0" hidden="1" customWidth="1"/>
    <col min="9985" max="9985" width="8.42578125" customWidth="1"/>
    <col min="9986" max="9986" width="42" customWidth="1"/>
    <col min="9987" max="9987" width="15.140625" customWidth="1"/>
    <col min="9988" max="9988" width="16.7109375" customWidth="1"/>
    <col min="9989" max="9990" width="0" hidden="1" customWidth="1"/>
    <col min="9991" max="9991" width="15.28515625" customWidth="1"/>
    <col min="9992" max="9992" width="15.7109375" customWidth="1"/>
    <col min="9993" max="9995" width="0" hidden="1" customWidth="1"/>
    <col min="10241" max="10241" width="8.42578125" customWidth="1"/>
    <col min="10242" max="10242" width="42" customWidth="1"/>
    <col min="10243" max="10243" width="15.140625" customWidth="1"/>
    <col min="10244" max="10244" width="16.7109375" customWidth="1"/>
    <col min="10245" max="10246" width="0" hidden="1" customWidth="1"/>
    <col min="10247" max="10247" width="15.28515625" customWidth="1"/>
    <col min="10248" max="10248" width="15.7109375" customWidth="1"/>
    <col min="10249" max="10251" width="0" hidden="1" customWidth="1"/>
    <col min="10497" max="10497" width="8.42578125" customWidth="1"/>
    <col min="10498" max="10498" width="42" customWidth="1"/>
    <col min="10499" max="10499" width="15.140625" customWidth="1"/>
    <col min="10500" max="10500" width="16.7109375" customWidth="1"/>
    <col min="10501" max="10502" width="0" hidden="1" customWidth="1"/>
    <col min="10503" max="10503" width="15.28515625" customWidth="1"/>
    <col min="10504" max="10504" width="15.7109375" customWidth="1"/>
    <col min="10505" max="10507" width="0" hidden="1" customWidth="1"/>
    <col min="10753" max="10753" width="8.42578125" customWidth="1"/>
    <col min="10754" max="10754" width="42" customWidth="1"/>
    <col min="10755" max="10755" width="15.140625" customWidth="1"/>
    <col min="10756" max="10756" width="16.7109375" customWidth="1"/>
    <col min="10757" max="10758" width="0" hidden="1" customWidth="1"/>
    <col min="10759" max="10759" width="15.28515625" customWidth="1"/>
    <col min="10760" max="10760" width="15.7109375" customWidth="1"/>
    <col min="10761" max="10763" width="0" hidden="1" customWidth="1"/>
    <col min="11009" max="11009" width="8.42578125" customWidth="1"/>
    <col min="11010" max="11010" width="42" customWidth="1"/>
    <col min="11011" max="11011" width="15.140625" customWidth="1"/>
    <col min="11012" max="11012" width="16.7109375" customWidth="1"/>
    <col min="11013" max="11014" width="0" hidden="1" customWidth="1"/>
    <col min="11015" max="11015" width="15.28515625" customWidth="1"/>
    <col min="11016" max="11016" width="15.7109375" customWidth="1"/>
    <col min="11017" max="11019" width="0" hidden="1" customWidth="1"/>
    <col min="11265" max="11265" width="8.42578125" customWidth="1"/>
    <col min="11266" max="11266" width="42" customWidth="1"/>
    <col min="11267" max="11267" width="15.140625" customWidth="1"/>
    <col min="11268" max="11268" width="16.7109375" customWidth="1"/>
    <col min="11269" max="11270" width="0" hidden="1" customWidth="1"/>
    <col min="11271" max="11271" width="15.28515625" customWidth="1"/>
    <col min="11272" max="11272" width="15.7109375" customWidth="1"/>
    <col min="11273" max="11275" width="0" hidden="1" customWidth="1"/>
    <col min="11521" max="11521" width="8.42578125" customWidth="1"/>
    <col min="11522" max="11522" width="42" customWidth="1"/>
    <col min="11523" max="11523" width="15.140625" customWidth="1"/>
    <col min="11524" max="11524" width="16.7109375" customWidth="1"/>
    <col min="11525" max="11526" width="0" hidden="1" customWidth="1"/>
    <col min="11527" max="11527" width="15.28515625" customWidth="1"/>
    <col min="11528" max="11528" width="15.7109375" customWidth="1"/>
    <col min="11529" max="11531" width="0" hidden="1" customWidth="1"/>
    <col min="11777" max="11777" width="8.42578125" customWidth="1"/>
    <col min="11778" max="11778" width="42" customWidth="1"/>
    <col min="11779" max="11779" width="15.140625" customWidth="1"/>
    <col min="11780" max="11780" width="16.7109375" customWidth="1"/>
    <col min="11781" max="11782" width="0" hidden="1" customWidth="1"/>
    <col min="11783" max="11783" width="15.28515625" customWidth="1"/>
    <col min="11784" max="11784" width="15.7109375" customWidth="1"/>
    <col min="11785" max="11787" width="0" hidden="1" customWidth="1"/>
    <col min="12033" max="12033" width="8.42578125" customWidth="1"/>
    <col min="12034" max="12034" width="42" customWidth="1"/>
    <col min="12035" max="12035" width="15.140625" customWidth="1"/>
    <col min="12036" max="12036" width="16.7109375" customWidth="1"/>
    <col min="12037" max="12038" width="0" hidden="1" customWidth="1"/>
    <col min="12039" max="12039" width="15.28515625" customWidth="1"/>
    <col min="12040" max="12040" width="15.7109375" customWidth="1"/>
    <col min="12041" max="12043" width="0" hidden="1" customWidth="1"/>
    <col min="12289" max="12289" width="8.42578125" customWidth="1"/>
    <col min="12290" max="12290" width="42" customWidth="1"/>
    <col min="12291" max="12291" width="15.140625" customWidth="1"/>
    <col min="12292" max="12292" width="16.7109375" customWidth="1"/>
    <col min="12293" max="12294" width="0" hidden="1" customWidth="1"/>
    <col min="12295" max="12295" width="15.28515625" customWidth="1"/>
    <col min="12296" max="12296" width="15.7109375" customWidth="1"/>
    <col min="12297" max="12299" width="0" hidden="1" customWidth="1"/>
    <col min="12545" max="12545" width="8.42578125" customWidth="1"/>
    <col min="12546" max="12546" width="42" customWidth="1"/>
    <col min="12547" max="12547" width="15.140625" customWidth="1"/>
    <col min="12548" max="12548" width="16.7109375" customWidth="1"/>
    <col min="12549" max="12550" width="0" hidden="1" customWidth="1"/>
    <col min="12551" max="12551" width="15.28515625" customWidth="1"/>
    <col min="12552" max="12552" width="15.7109375" customWidth="1"/>
    <col min="12553" max="12555" width="0" hidden="1" customWidth="1"/>
    <col min="12801" max="12801" width="8.42578125" customWidth="1"/>
    <col min="12802" max="12802" width="42" customWidth="1"/>
    <col min="12803" max="12803" width="15.140625" customWidth="1"/>
    <col min="12804" max="12804" width="16.7109375" customWidth="1"/>
    <col min="12805" max="12806" width="0" hidden="1" customWidth="1"/>
    <col min="12807" max="12807" width="15.28515625" customWidth="1"/>
    <col min="12808" max="12808" width="15.7109375" customWidth="1"/>
    <col min="12809" max="12811" width="0" hidden="1" customWidth="1"/>
    <col min="13057" max="13057" width="8.42578125" customWidth="1"/>
    <col min="13058" max="13058" width="42" customWidth="1"/>
    <col min="13059" max="13059" width="15.140625" customWidth="1"/>
    <col min="13060" max="13060" width="16.7109375" customWidth="1"/>
    <col min="13061" max="13062" width="0" hidden="1" customWidth="1"/>
    <col min="13063" max="13063" width="15.28515625" customWidth="1"/>
    <col min="13064" max="13064" width="15.7109375" customWidth="1"/>
    <col min="13065" max="13067" width="0" hidden="1" customWidth="1"/>
    <col min="13313" max="13313" width="8.42578125" customWidth="1"/>
    <col min="13314" max="13314" width="42" customWidth="1"/>
    <col min="13315" max="13315" width="15.140625" customWidth="1"/>
    <col min="13316" max="13316" width="16.7109375" customWidth="1"/>
    <col min="13317" max="13318" width="0" hidden="1" customWidth="1"/>
    <col min="13319" max="13319" width="15.28515625" customWidth="1"/>
    <col min="13320" max="13320" width="15.7109375" customWidth="1"/>
    <col min="13321" max="13323" width="0" hidden="1" customWidth="1"/>
    <col min="13569" max="13569" width="8.42578125" customWidth="1"/>
    <col min="13570" max="13570" width="42" customWidth="1"/>
    <col min="13571" max="13571" width="15.140625" customWidth="1"/>
    <col min="13572" max="13572" width="16.7109375" customWidth="1"/>
    <col min="13573" max="13574" width="0" hidden="1" customWidth="1"/>
    <col min="13575" max="13575" width="15.28515625" customWidth="1"/>
    <col min="13576" max="13576" width="15.7109375" customWidth="1"/>
    <col min="13577" max="13579" width="0" hidden="1" customWidth="1"/>
    <col min="13825" max="13825" width="8.42578125" customWidth="1"/>
    <col min="13826" max="13826" width="42" customWidth="1"/>
    <col min="13827" max="13827" width="15.140625" customWidth="1"/>
    <col min="13828" max="13828" width="16.7109375" customWidth="1"/>
    <col min="13829" max="13830" width="0" hidden="1" customWidth="1"/>
    <col min="13831" max="13831" width="15.28515625" customWidth="1"/>
    <col min="13832" max="13832" width="15.7109375" customWidth="1"/>
    <col min="13833" max="13835" width="0" hidden="1" customWidth="1"/>
    <col min="14081" max="14081" width="8.42578125" customWidth="1"/>
    <col min="14082" max="14082" width="42" customWidth="1"/>
    <col min="14083" max="14083" width="15.140625" customWidth="1"/>
    <col min="14084" max="14084" width="16.7109375" customWidth="1"/>
    <col min="14085" max="14086" width="0" hidden="1" customWidth="1"/>
    <col min="14087" max="14087" width="15.28515625" customWidth="1"/>
    <col min="14088" max="14088" width="15.7109375" customWidth="1"/>
    <col min="14089" max="14091" width="0" hidden="1" customWidth="1"/>
    <col min="14337" max="14337" width="8.42578125" customWidth="1"/>
    <col min="14338" max="14338" width="42" customWidth="1"/>
    <col min="14339" max="14339" width="15.140625" customWidth="1"/>
    <col min="14340" max="14340" width="16.7109375" customWidth="1"/>
    <col min="14341" max="14342" width="0" hidden="1" customWidth="1"/>
    <col min="14343" max="14343" width="15.28515625" customWidth="1"/>
    <col min="14344" max="14344" width="15.7109375" customWidth="1"/>
    <col min="14345" max="14347" width="0" hidden="1" customWidth="1"/>
    <col min="14593" max="14593" width="8.42578125" customWidth="1"/>
    <col min="14594" max="14594" width="42" customWidth="1"/>
    <col min="14595" max="14595" width="15.140625" customWidth="1"/>
    <col min="14596" max="14596" width="16.7109375" customWidth="1"/>
    <col min="14597" max="14598" width="0" hidden="1" customWidth="1"/>
    <col min="14599" max="14599" width="15.28515625" customWidth="1"/>
    <col min="14600" max="14600" width="15.7109375" customWidth="1"/>
    <col min="14601" max="14603" width="0" hidden="1" customWidth="1"/>
    <col min="14849" max="14849" width="8.42578125" customWidth="1"/>
    <col min="14850" max="14850" width="42" customWidth="1"/>
    <col min="14851" max="14851" width="15.140625" customWidth="1"/>
    <col min="14852" max="14852" width="16.7109375" customWidth="1"/>
    <col min="14853" max="14854" width="0" hidden="1" customWidth="1"/>
    <col min="14855" max="14855" width="15.28515625" customWidth="1"/>
    <col min="14856" max="14856" width="15.7109375" customWidth="1"/>
    <col min="14857" max="14859" width="0" hidden="1" customWidth="1"/>
    <col min="15105" max="15105" width="8.42578125" customWidth="1"/>
    <col min="15106" max="15106" width="42" customWidth="1"/>
    <col min="15107" max="15107" width="15.140625" customWidth="1"/>
    <col min="15108" max="15108" width="16.7109375" customWidth="1"/>
    <col min="15109" max="15110" width="0" hidden="1" customWidth="1"/>
    <col min="15111" max="15111" width="15.28515625" customWidth="1"/>
    <col min="15112" max="15112" width="15.7109375" customWidth="1"/>
    <col min="15113" max="15115" width="0" hidden="1" customWidth="1"/>
    <col min="15361" max="15361" width="8.42578125" customWidth="1"/>
    <col min="15362" max="15362" width="42" customWidth="1"/>
    <col min="15363" max="15363" width="15.140625" customWidth="1"/>
    <col min="15364" max="15364" width="16.7109375" customWidth="1"/>
    <col min="15365" max="15366" width="0" hidden="1" customWidth="1"/>
    <col min="15367" max="15367" width="15.28515625" customWidth="1"/>
    <col min="15368" max="15368" width="15.7109375" customWidth="1"/>
    <col min="15369" max="15371" width="0" hidden="1" customWidth="1"/>
    <col min="15617" max="15617" width="8.42578125" customWidth="1"/>
    <col min="15618" max="15618" width="42" customWidth="1"/>
    <col min="15619" max="15619" width="15.140625" customWidth="1"/>
    <col min="15620" max="15620" width="16.7109375" customWidth="1"/>
    <col min="15621" max="15622" width="0" hidden="1" customWidth="1"/>
    <col min="15623" max="15623" width="15.28515625" customWidth="1"/>
    <col min="15624" max="15624" width="15.7109375" customWidth="1"/>
    <col min="15625" max="15627" width="0" hidden="1" customWidth="1"/>
    <col min="15873" max="15873" width="8.42578125" customWidth="1"/>
    <col min="15874" max="15874" width="42" customWidth="1"/>
    <col min="15875" max="15875" width="15.140625" customWidth="1"/>
    <col min="15876" max="15876" width="16.7109375" customWidth="1"/>
    <col min="15877" max="15878" width="0" hidden="1" customWidth="1"/>
    <col min="15879" max="15879" width="15.28515625" customWidth="1"/>
    <col min="15880" max="15880" width="15.7109375" customWidth="1"/>
    <col min="15881" max="15883" width="0" hidden="1" customWidth="1"/>
    <col min="16129" max="16129" width="8.42578125" customWidth="1"/>
    <col min="16130" max="16130" width="42" customWidth="1"/>
    <col min="16131" max="16131" width="15.140625" customWidth="1"/>
    <col min="16132" max="16132" width="16.7109375" customWidth="1"/>
    <col min="16133" max="16134" width="0" hidden="1" customWidth="1"/>
    <col min="16135" max="16135" width="15.28515625" customWidth="1"/>
    <col min="16136" max="16136" width="15.7109375" customWidth="1"/>
    <col min="16137" max="16139" width="0" hidden="1" customWidth="1"/>
  </cols>
  <sheetData>
    <row r="1" spans="1:14" ht="42.75" customHeight="1">
      <c r="A1" s="117"/>
      <c r="B1" s="197" t="s">
        <v>239</v>
      </c>
      <c r="C1" s="197"/>
      <c r="D1" s="197"/>
      <c r="E1" s="197"/>
      <c r="F1" s="197"/>
      <c r="G1" s="197"/>
      <c r="H1" s="197"/>
      <c r="I1" s="118"/>
      <c r="J1" s="118"/>
      <c r="L1" s="119" t="s">
        <v>240</v>
      </c>
      <c r="M1" s="119"/>
      <c r="N1" s="119"/>
    </row>
    <row r="2" spans="1:14" ht="18.75" hidden="1">
      <c r="A2" s="117"/>
      <c r="B2" s="117"/>
      <c r="C2" s="117"/>
      <c r="D2" s="117"/>
      <c r="E2" s="120"/>
      <c r="F2" s="117"/>
      <c r="G2" s="117"/>
      <c r="H2" s="117"/>
    </row>
    <row r="3" spans="1:14" ht="48" customHeight="1">
      <c r="A3" s="197" t="s">
        <v>241</v>
      </c>
      <c r="B3" s="197"/>
      <c r="C3" s="197"/>
      <c r="D3" s="197"/>
      <c r="E3" s="197"/>
      <c r="F3" s="197"/>
      <c r="G3" s="197"/>
      <c r="H3" s="197"/>
    </row>
    <row r="4" spans="1:14" ht="18.75">
      <c r="A4" s="217" t="s">
        <v>242</v>
      </c>
      <c r="B4" s="217"/>
      <c r="C4" s="217"/>
      <c r="D4" s="217"/>
      <c r="E4" s="217"/>
      <c r="F4" s="217"/>
      <c r="G4" s="217"/>
      <c r="H4" s="217"/>
    </row>
    <row r="5" spans="1:14" ht="18.75">
      <c r="A5" s="217" t="s">
        <v>243</v>
      </c>
      <c r="B5" s="217"/>
      <c r="C5" s="217"/>
      <c r="D5" s="217"/>
      <c r="E5" s="217"/>
      <c r="F5" s="217"/>
      <c r="G5" s="217"/>
      <c r="H5" s="74"/>
    </row>
    <row r="6" spans="1:14" ht="19.5" thickBot="1">
      <c r="B6" s="74"/>
      <c r="C6" s="74"/>
      <c r="D6" s="74"/>
      <c r="E6" s="74"/>
      <c r="F6" s="74"/>
      <c r="H6" s="121" t="s">
        <v>147</v>
      </c>
    </row>
    <row r="7" spans="1:14" ht="84.6" customHeight="1">
      <c r="A7" s="220" t="s">
        <v>140</v>
      </c>
      <c r="B7" s="222" t="s">
        <v>0</v>
      </c>
      <c r="C7" s="218" t="s">
        <v>244</v>
      </c>
      <c r="D7" s="218" t="s">
        <v>245</v>
      </c>
      <c r="E7" s="218" t="s">
        <v>176</v>
      </c>
      <c r="F7" s="218" t="s">
        <v>246</v>
      </c>
      <c r="G7" s="218" t="s">
        <v>247</v>
      </c>
      <c r="H7" s="218" t="s">
        <v>248</v>
      </c>
      <c r="I7" s="122" t="s">
        <v>249</v>
      </c>
      <c r="J7" s="123" t="s">
        <v>250</v>
      </c>
      <c r="K7" s="124" t="s">
        <v>251</v>
      </c>
    </row>
    <row r="8" spans="1:14" ht="16.899999999999999" customHeight="1">
      <c r="A8" s="221"/>
      <c r="B8" s="223"/>
      <c r="C8" s="219"/>
      <c r="D8" s="219"/>
      <c r="E8" s="219"/>
      <c r="F8" s="219"/>
      <c r="G8" s="219"/>
      <c r="H8" s="219"/>
      <c r="I8" s="125"/>
      <c r="J8" s="126"/>
      <c r="K8" s="127"/>
    </row>
    <row r="9" spans="1:14" s="1" customFormat="1" ht="21" customHeight="1">
      <c r="A9" s="48">
        <v>1</v>
      </c>
      <c r="B9" s="48">
        <v>2</v>
      </c>
      <c r="C9" s="48">
        <v>3</v>
      </c>
      <c r="D9" s="48">
        <v>4</v>
      </c>
      <c r="E9" s="128"/>
      <c r="F9" s="129"/>
      <c r="G9" s="48">
        <v>5</v>
      </c>
      <c r="H9" s="130">
        <v>6</v>
      </c>
      <c r="I9" s="131" t="e">
        <f>I10+I11+I24+I25+I30+I32+I33+I41</f>
        <v>#REF!</v>
      </c>
      <c r="J9" s="48" t="e">
        <f>J10+J11+J24+J25+J30+J32+J33+J41</f>
        <v>#REF!</v>
      </c>
      <c r="K9" s="132" t="e">
        <f>K10+K11+K24+K25+K30+K32+K33+K41</f>
        <v>#REF!</v>
      </c>
    </row>
    <row r="10" spans="1:14" ht="34.15" customHeight="1">
      <c r="A10" s="48">
        <v>1</v>
      </c>
      <c r="B10" s="3" t="s">
        <v>1</v>
      </c>
      <c r="C10" s="3"/>
      <c r="D10" s="4"/>
      <c r="E10" s="48"/>
      <c r="F10" s="48"/>
      <c r="G10" s="48"/>
      <c r="H10" s="133" t="e">
        <f>G10/D10</f>
        <v>#DIV/0!</v>
      </c>
      <c r="I10" s="134"/>
      <c r="J10" s="48"/>
      <c r="K10" s="132"/>
    </row>
    <row r="11" spans="1:14" ht="39.75" hidden="1" customHeight="1">
      <c r="A11" s="48" t="s">
        <v>2</v>
      </c>
      <c r="B11" s="3" t="s">
        <v>3</v>
      </c>
      <c r="C11" s="3"/>
      <c r="D11" s="4"/>
      <c r="E11" s="135"/>
      <c r="F11" s="48"/>
      <c r="G11" s="4"/>
      <c r="H11" s="133" t="e">
        <f t="shared" ref="H11:H74" si="0">G11/D11</f>
        <v>#DIV/0!</v>
      </c>
      <c r="I11" s="131">
        <f>I12+I21</f>
        <v>2450.8999999999996</v>
      </c>
      <c r="J11" s="4">
        <f>J12+J21</f>
        <v>3675.2699999999995</v>
      </c>
      <c r="K11" s="51">
        <f>K12+K21</f>
        <v>3944.64</v>
      </c>
    </row>
    <row r="12" spans="1:14" ht="28.9" hidden="1" customHeight="1">
      <c r="A12" s="48" t="s">
        <v>4</v>
      </c>
      <c r="B12" s="3" t="s">
        <v>5</v>
      </c>
      <c r="C12" s="3"/>
      <c r="D12" s="4"/>
      <c r="E12" s="135"/>
      <c r="F12" s="48"/>
      <c r="G12" s="4"/>
      <c r="H12" s="133" t="e">
        <f t="shared" si="0"/>
        <v>#DIV/0!</v>
      </c>
      <c r="I12" s="131">
        <f>I13</f>
        <v>548.03</v>
      </c>
      <c r="J12" s="4">
        <f>J13</f>
        <v>821.28</v>
      </c>
      <c r="K12" s="51">
        <f>K13</f>
        <v>920.23</v>
      </c>
    </row>
    <row r="13" spans="1:14" ht="30" hidden="1" customHeight="1">
      <c r="A13" s="48" t="s">
        <v>6</v>
      </c>
      <c r="B13" s="3" t="s">
        <v>7</v>
      </c>
      <c r="C13" s="3"/>
      <c r="D13" s="4"/>
      <c r="E13" s="136"/>
      <c r="F13" s="4"/>
      <c r="G13" s="48"/>
      <c r="H13" s="133" t="e">
        <f t="shared" si="0"/>
        <v>#DIV/0!</v>
      </c>
      <c r="I13" s="134">
        <f>ROUND(I14*I15,2)</f>
        <v>548.03</v>
      </c>
      <c r="J13" s="48">
        <f>ROUND(J14*J15,2)</f>
        <v>821.28</v>
      </c>
      <c r="K13" s="132">
        <f>ROUND(K14*K15,2)</f>
        <v>920.23</v>
      </c>
    </row>
    <row r="14" spans="1:14" s="7" customFormat="1" ht="30" hidden="1" customHeight="1">
      <c r="A14" s="48" t="s">
        <v>8</v>
      </c>
      <c r="B14" s="3" t="s">
        <v>177</v>
      </c>
      <c r="C14" s="3"/>
      <c r="D14" s="137"/>
      <c r="E14" s="135"/>
      <c r="F14" s="48"/>
      <c r="G14" s="48"/>
      <c r="H14" s="133" t="e">
        <f t="shared" si="0"/>
        <v>#DIV/0!</v>
      </c>
      <c r="I14" s="138">
        <f>294.78-3.43</f>
        <v>291.34999999999997</v>
      </c>
      <c r="J14" s="43">
        <f>442.18-5.56</f>
        <v>436.62</v>
      </c>
      <c r="K14" s="139">
        <f>442.18+3.43+5.56</f>
        <v>451.17</v>
      </c>
    </row>
    <row r="15" spans="1:14" s="7" customFormat="1" ht="20.25" hidden="1" customHeight="1">
      <c r="A15" s="48"/>
      <c r="B15" s="3" t="s">
        <v>9</v>
      </c>
      <c r="C15" s="3"/>
      <c r="D15" s="9"/>
      <c r="E15" s="135"/>
      <c r="F15" s="48"/>
      <c r="G15" s="48"/>
      <c r="H15" s="133" t="e">
        <f t="shared" si="0"/>
        <v>#DIV/0!</v>
      </c>
      <c r="I15" s="138">
        <f>1.511+0.37</f>
        <v>1.8809999999999998</v>
      </c>
      <c r="J15" s="43">
        <f>1.511+0.37</f>
        <v>1.8809999999999998</v>
      </c>
      <c r="K15" s="140">
        <f>(1.511*1.105)+0.37</f>
        <v>2.0396549999999998</v>
      </c>
    </row>
    <row r="16" spans="1:14" ht="34.5" hidden="1" customHeight="1">
      <c r="A16" s="48"/>
      <c r="B16" s="3" t="s">
        <v>10</v>
      </c>
      <c r="C16" s="3"/>
      <c r="D16" s="48"/>
      <c r="E16" s="135"/>
      <c r="F16" s="48"/>
      <c r="G16" s="86"/>
      <c r="H16" s="133" t="e">
        <f t="shared" si="0"/>
        <v>#DIV/0!</v>
      </c>
      <c r="I16" s="134"/>
      <c r="J16" s="48"/>
      <c r="K16" s="132"/>
    </row>
    <row r="17" spans="1:11" s="7" customFormat="1" ht="16.149999999999999" hidden="1" customHeight="1">
      <c r="A17" s="48" t="s">
        <v>11</v>
      </c>
      <c r="B17" s="11" t="s">
        <v>252</v>
      </c>
      <c r="C17" s="11"/>
      <c r="D17" s="4"/>
      <c r="E17" s="135"/>
      <c r="F17" s="48"/>
      <c r="G17" s="48"/>
      <c r="H17" s="133" t="e">
        <f t="shared" si="0"/>
        <v>#DIV/0!</v>
      </c>
      <c r="I17" s="138"/>
      <c r="J17" s="43"/>
      <c r="K17" s="139"/>
    </row>
    <row r="18" spans="1:11" s="7" customFormat="1" ht="18.600000000000001" hidden="1" customHeight="1">
      <c r="A18" s="48"/>
      <c r="B18" s="3" t="s">
        <v>9</v>
      </c>
      <c r="C18" s="3"/>
      <c r="D18" s="48"/>
      <c r="E18" s="135"/>
      <c r="F18" s="48"/>
      <c r="G18" s="48"/>
      <c r="H18" s="133" t="e">
        <f t="shared" si="0"/>
        <v>#DIV/0!</v>
      </c>
      <c r="I18" s="138"/>
      <c r="J18" s="43"/>
      <c r="K18" s="139"/>
    </row>
    <row r="19" spans="1:11" ht="19.899999999999999" hidden="1" customHeight="1">
      <c r="A19" s="48"/>
      <c r="B19" s="3" t="s">
        <v>10</v>
      </c>
      <c r="C19" s="3"/>
      <c r="D19" s="48"/>
      <c r="E19" s="135"/>
      <c r="F19" s="48"/>
      <c r="G19" s="48"/>
      <c r="H19" s="133" t="e">
        <f t="shared" si="0"/>
        <v>#DIV/0!</v>
      </c>
      <c r="I19" s="134"/>
      <c r="J19" s="48"/>
      <c r="K19" s="132"/>
    </row>
    <row r="20" spans="1:11" ht="19.149999999999999" hidden="1" customHeight="1">
      <c r="A20" s="48" t="s">
        <v>12</v>
      </c>
      <c r="B20" s="3" t="s">
        <v>13</v>
      </c>
      <c r="C20" s="3"/>
      <c r="D20" s="4"/>
      <c r="E20" s="135"/>
      <c r="F20" s="48"/>
      <c r="G20" s="48"/>
      <c r="H20" s="133" t="e">
        <f t="shared" si="0"/>
        <v>#DIV/0!</v>
      </c>
      <c r="I20" s="134"/>
      <c r="J20" s="48"/>
      <c r="K20" s="132"/>
    </row>
    <row r="21" spans="1:11" ht="19.149999999999999" hidden="1" customHeight="1">
      <c r="A21" s="48" t="s">
        <v>14</v>
      </c>
      <c r="B21" s="3" t="s">
        <v>15</v>
      </c>
      <c r="C21" s="3"/>
      <c r="D21" s="4"/>
      <c r="E21" s="135"/>
      <c r="F21" s="48"/>
      <c r="G21" s="4"/>
      <c r="H21" s="133" t="e">
        <f t="shared" si="0"/>
        <v>#DIV/0!</v>
      </c>
      <c r="I21" s="131">
        <f>ROUND(I22*I23,2)</f>
        <v>1902.87</v>
      </c>
      <c r="J21" s="4">
        <f>ROUND(J22*J23,2)</f>
        <v>2853.99</v>
      </c>
      <c r="K21" s="51">
        <f>ROUND(K22*K23,2)</f>
        <v>3024.41</v>
      </c>
    </row>
    <row r="22" spans="1:11" s="7" customFormat="1" ht="19.149999999999999" hidden="1" customHeight="1">
      <c r="A22" s="48" t="s">
        <v>16</v>
      </c>
      <c r="B22" s="3" t="s">
        <v>253</v>
      </c>
      <c r="C22" s="3"/>
      <c r="D22" s="4"/>
      <c r="E22" s="4"/>
      <c r="F22" s="4"/>
      <c r="G22" s="48"/>
      <c r="H22" s="133" t="e">
        <f t="shared" si="0"/>
        <v>#DIV/0!</v>
      </c>
      <c r="I22" s="138">
        <v>124.86</v>
      </c>
      <c r="J22" s="43">
        <v>187.27</v>
      </c>
      <c r="K22" s="139">
        <v>187.27</v>
      </c>
    </row>
    <row r="23" spans="1:11" s="7" customFormat="1" ht="16.899999999999999" hidden="1" customHeight="1">
      <c r="A23" s="48" t="s">
        <v>17</v>
      </c>
      <c r="B23" s="3" t="s">
        <v>18</v>
      </c>
      <c r="C23" s="3"/>
      <c r="D23" s="48"/>
      <c r="E23" s="135"/>
      <c r="F23" s="48"/>
      <c r="G23" s="48"/>
      <c r="H23" s="133" t="e">
        <f t="shared" si="0"/>
        <v>#DIV/0!</v>
      </c>
      <c r="I23" s="138">
        <v>15.24</v>
      </c>
      <c r="J23" s="43">
        <v>15.24</v>
      </c>
      <c r="K23" s="139">
        <v>16.149999999999999</v>
      </c>
    </row>
    <row r="24" spans="1:11" ht="34.9" hidden="1" customHeight="1">
      <c r="A24" s="48" t="s">
        <v>19</v>
      </c>
      <c r="B24" s="3" t="s">
        <v>20</v>
      </c>
      <c r="C24" s="3"/>
      <c r="D24" s="48"/>
      <c r="E24" s="135"/>
      <c r="F24" s="48"/>
      <c r="G24" s="4"/>
      <c r="H24" s="133" t="e">
        <f t="shared" si="0"/>
        <v>#DIV/0!</v>
      </c>
      <c r="I24" s="134"/>
      <c r="J24" s="48"/>
      <c r="K24" s="132"/>
    </row>
    <row r="25" spans="1:11" ht="31.5" hidden="1">
      <c r="A25" s="48" t="s">
        <v>21</v>
      </c>
      <c r="B25" s="3" t="s">
        <v>22</v>
      </c>
      <c r="C25" s="3"/>
      <c r="D25" s="4"/>
      <c r="E25" s="135"/>
      <c r="F25" s="48"/>
      <c r="G25" s="4"/>
      <c r="H25" s="133" t="e">
        <f t="shared" si="0"/>
        <v>#DIV/0!</v>
      </c>
      <c r="I25" s="134" t="e">
        <f>ROUND((#REF!/10*4)/1000,2)</f>
        <v>#REF!</v>
      </c>
      <c r="J25" s="48" t="e">
        <f>ROUND((#REF!/10*6)/1000,2)</f>
        <v>#REF!</v>
      </c>
      <c r="K25" s="132" t="e">
        <f>ROUND((#REF!/1000),2)</f>
        <v>#REF!</v>
      </c>
    </row>
    <row r="26" spans="1:11" s="7" customFormat="1" ht="31.5" hidden="1">
      <c r="A26" s="48" t="s">
        <v>23</v>
      </c>
      <c r="B26" s="3" t="s">
        <v>24</v>
      </c>
      <c r="C26" s="3"/>
      <c r="D26" s="48"/>
      <c r="E26" s="135"/>
      <c r="F26" s="48"/>
      <c r="G26" s="48"/>
      <c r="H26" s="133" t="e">
        <f t="shared" si="0"/>
        <v>#DIV/0!</v>
      </c>
      <c r="I26" s="138">
        <v>2.4</v>
      </c>
      <c r="J26" s="43">
        <v>2.4</v>
      </c>
      <c r="K26" s="139">
        <v>2.4</v>
      </c>
    </row>
    <row r="27" spans="1:11" s="7" customFormat="1" ht="15.75" hidden="1">
      <c r="A27" s="48" t="s">
        <v>25</v>
      </c>
      <c r="B27" s="3" t="s">
        <v>26</v>
      </c>
      <c r="C27" s="3"/>
      <c r="D27" s="48"/>
      <c r="E27" s="135"/>
      <c r="F27" s="48"/>
      <c r="G27" s="48"/>
      <c r="H27" s="133" t="e">
        <f t="shared" si="0"/>
        <v>#DIV/0!</v>
      </c>
      <c r="I27" s="138"/>
      <c r="J27" s="43"/>
      <c r="K27" s="139"/>
    </row>
    <row r="28" spans="1:11" s="7" customFormat="1" ht="15.75" hidden="1">
      <c r="A28" s="48" t="s">
        <v>153</v>
      </c>
      <c r="B28" s="8" t="s">
        <v>27</v>
      </c>
      <c r="C28" s="8"/>
      <c r="D28" s="48"/>
      <c r="E28" s="135"/>
      <c r="F28" s="48"/>
      <c r="G28" s="48"/>
      <c r="H28" s="133" t="e">
        <f t="shared" si="0"/>
        <v>#DIV/0!</v>
      </c>
      <c r="I28" s="138"/>
      <c r="J28" s="43"/>
      <c r="K28" s="139"/>
    </row>
    <row r="29" spans="1:11" s="61" customFormat="1" ht="21" hidden="1" customHeight="1">
      <c r="A29" s="71" t="s">
        <v>154</v>
      </c>
      <c r="B29" s="8" t="s">
        <v>28</v>
      </c>
      <c r="C29" s="8"/>
      <c r="D29" s="48"/>
      <c r="E29" s="135"/>
      <c r="F29" s="48"/>
      <c r="G29" s="71"/>
      <c r="H29" s="133" t="e">
        <f t="shared" si="0"/>
        <v>#DIV/0!</v>
      </c>
      <c r="I29" s="141" t="e">
        <f>ROUND(I25/I26/4*1000,2)</f>
        <v>#REF!</v>
      </c>
      <c r="J29" s="58" t="e">
        <f>ROUND(J25/J26/6*1000,2)</f>
        <v>#REF!</v>
      </c>
      <c r="K29" s="142" t="e">
        <f>ROUND(K25/K26/6*1000,2)</f>
        <v>#REF!</v>
      </c>
    </row>
    <row r="30" spans="1:11" ht="21.75" hidden="1" customHeight="1">
      <c r="A30" s="48" t="s">
        <v>155</v>
      </c>
      <c r="B30" s="49" t="s">
        <v>29</v>
      </c>
      <c r="C30" s="49"/>
      <c r="D30" s="71"/>
      <c r="E30" s="71"/>
      <c r="F30" s="71"/>
      <c r="G30" s="48"/>
      <c r="H30" s="133" t="e">
        <f t="shared" si="0"/>
        <v>#DIV/0!</v>
      </c>
      <c r="I30" s="134" t="e">
        <f>ROUND(I25*0.305,2)</f>
        <v>#REF!</v>
      </c>
      <c r="J30" s="48" t="e">
        <f>ROUND(J25*0.305,2)</f>
        <v>#REF!</v>
      </c>
      <c r="K30" s="132" t="e">
        <f>ROUND(K25*0.305,2)</f>
        <v>#REF!</v>
      </c>
    </row>
    <row r="31" spans="1:11" ht="21.75" hidden="1" customHeight="1">
      <c r="A31" s="48" t="s">
        <v>30</v>
      </c>
      <c r="B31" s="8" t="s">
        <v>31</v>
      </c>
      <c r="C31" s="8"/>
      <c r="D31" s="48"/>
      <c r="E31" s="48"/>
      <c r="F31" s="48"/>
      <c r="G31" s="48"/>
      <c r="H31" s="133" t="e">
        <f t="shared" si="0"/>
        <v>#DIV/0!</v>
      </c>
      <c r="I31" s="134">
        <v>30.5</v>
      </c>
      <c r="J31" s="48">
        <v>30.5</v>
      </c>
      <c r="K31" s="132">
        <v>30.5</v>
      </c>
    </row>
    <row r="32" spans="1:11" ht="29.25" hidden="1" customHeight="1">
      <c r="A32" s="48" t="s">
        <v>156</v>
      </c>
      <c r="B32" s="8" t="s">
        <v>32</v>
      </c>
      <c r="C32" s="8"/>
      <c r="D32" s="48"/>
      <c r="E32" s="48"/>
      <c r="F32" s="48"/>
      <c r="G32" s="4"/>
      <c r="H32" s="133" t="e">
        <f t="shared" si="0"/>
        <v>#DIV/0!</v>
      </c>
      <c r="I32" s="134"/>
      <c r="J32" s="48"/>
      <c r="K32" s="132"/>
    </row>
    <row r="33" spans="1:11" ht="53.25" hidden="1" customHeight="1">
      <c r="A33" s="48" t="s">
        <v>33</v>
      </c>
      <c r="B33" s="3" t="s">
        <v>34</v>
      </c>
      <c r="C33" s="3"/>
      <c r="D33" s="4"/>
      <c r="E33" s="136"/>
      <c r="F33" s="4"/>
      <c r="G33" s="4"/>
      <c r="H33" s="133" t="e">
        <f t="shared" si="0"/>
        <v>#DIV/0!</v>
      </c>
      <c r="I33" s="131" t="e">
        <f>I34+I38+I39+I40</f>
        <v>#REF!</v>
      </c>
      <c r="J33" s="4" t="e">
        <f>J34+J38+J39+J40</f>
        <v>#REF!</v>
      </c>
      <c r="K33" s="51" t="e">
        <f>K34+K38+K39+K40</f>
        <v>#REF!</v>
      </c>
    </row>
    <row r="34" spans="1:11" ht="36" hidden="1" customHeight="1">
      <c r="A34" s="48" t="s">
        <v>35</v>
      </c>
      <c r="B34" s="3" t="s">
        <v>36</v>
      </c>
      <c r="C34" s="3"/>
      <c r="D34" s="4"/>
      <c r="E34" s="4"/>
      <c r="F34" s="4"/>
      <c r="G34" s="4"/>
      <c r="H34" s="133" t="e">
        <f t="shared" si="0"/>
        <v>#DIV/0!</v>
      </c>
      <c r="I34" s="134" t="e">
        <f>ROUND((#REF!/10*4)/1000,2)</f>
        <v>#REF!</v>
      </c>
      <c r="J34" s="48" t="e">
        <f>ROUND((#REF!/10*6)/1000,2)</f>
        <v>#REF!</v>
      </c>
      <c r="K34" s="132" t="e">
        <f>ROUND(#REF!/1000,2)</f>
        <v>#REF!</v>
      </c>
    </row>
    <row r="35" spans="1:11" ht="34.5" hidden="1" customHeight="1">
      <c r="A35" s="48" t="s">
        <v>182</v>
      </c>
      <c r="B35" s="3" t="s">
        <v>37</v>
      </c>
      <c r="C35" s="3"/>
      <c r="D35" s="4"/>
      <c r="E35" s="136"/>
      <c r="F35" s="4"/>
      <c r="G35" s="4"/>
      <c r="H35" s="133" t="e">
        <f t="shared" si="0"/>
        <v>#DIV/0!</v>
      </c>
      <c r="I35" s="134">
        <v>0.5</v>
      </c>
      <c r="J35" s="48">
        <v>0.5</v>
      </c>
      <c r="K35" s="132">
        <v>0.5</v>
      </c>
    </row>
    <row r="36" spans="1:11" ht="17.45" hidden="1" customHeight="1">
      <c r="A36" s="48"/>
      <c r="B36" s="3" t="s">
        <v>26</v>
      </c>
      <c r="C36" s="3"/>
      <c r="D36" s="4"/>
      <c r="E36" s="136"/>
      <c r="F36" s="4"/>
      <c r="G36" s="48"/>
      <c r="H36" s="133" t="e">
        <f t="shared" si="0"/>
        <v>#DIV/0!</v>
      </c>
      <c r="I36" s="134"/>
      <c r="J36" s="48"/>
      <c r="K36" s="132"/>
    </row>
    <row r="37" spans="1:11" s="57" customFormat="1" ht="18.600000000000001" hidden="1" customHeight="1">
      <c r="A37" s="71"/>
      <c r="B37" s="8" t="s">
        <v>28</v>
      </c>
      <c r="C37" s="8"/>
      <c r="D37" s="48"/>
      <c r="E37" s="135"/>
      <c r="F37" s="48"/>
      <c r="G37" s="9"/>
      <c r="H37" s="133" t="e">
        <f t="shared" si="0"/>
        <v>#DIV/0!</v>
      </c>
      <c r="I37" s="143" t="e">
        <f>I34/I35/4*1000</f>
        <v>#REF!</v>
      </c>
      <c r="J37" s="9" t="e">
        <f>J34/J35/6*1000</f>
        <v>#REF!</v>
      </c>
      <c r="K37" s="144" t="e">
        <f>K34/K35/6*1000</f>
        <v>#REF!</v>
      </c>
    </row>
    <row r="38" spans="1:11" ht="23.25" hidden="1" customHeight="1">
      <c r="A38" s="48"/>
      <c r="B38" s="49" t="s">
        <v>29</v>
      </c>
      <c r="C38" s="49"/>
      <c r="D38" s="9"/>
      <c r="E38" s="9"/>
      <c r="F38" s="9"/>
      <c r="G38" s="4"/>
      <c r="H38" s="133" t="e">
        <f t="shared" si="0"/>
        <v>#DIV/0!</v>
      </c>
      <c r="I38" s="131" t="e">
        <f>ROUND(I34*0.305,2)</f>
        <v>#REF!</v>
      </c>
      <c r="J38" s="4" t="e">
        <f>ROUND(J34*0.305,2)</f>
        <v>#REF!</v>
      </c>
      <c r="K38" s="51" t="e">
        <f>ROUND(K34*0.305,2)</f>
        <v>#REF!</v>
      </c>
    </row>
    <row r="39" spans="1:11" ht="19.149999999999999" hidden="1" customHeight="1">
      <c r="A39" s="48" t="s">
        <v>183</v>
      </c>
      <c r="B39" s="8" t="s">
        <v>31</v>
      </c>
      <c r="C39" s="8"/>
      <c r="D39" s="4"/>
      <c r="E39" s="4"/>
      <c r="F39" s="4"/>
      <c r="G39" s="48"/>
      <c r="H39" s="133" t="e">
        <f t="shared" si="0"/>
        <v>#DIV/0!</v>
      </c>
      <c r="I39" s="134"/>
      <c r="J39" s="48"/>
      <c r="K39" s="132"/>
    </row>
    <row r="40" spans="1:11" ht="19.149999999999999" hidden="1" customHeight="1">
      <c r="A40" s="48" t="s">
        <v>38</v>
      </c>
      <c r="B40" s="8" t="s">
        <v>39</v>
      </c>
      <c r="C40" s="8"/>
      <c r="D40" s="4"/>
      <c r="E40" s="136"/>
      <c r="F40" s="4"/>
      <c r="G40" s="4"/>
      <c r="H40" s="133" t="e">
        <f t="shared" si="0"/>
        <v>#DIV/0!</v>
      </c>
      <c r="I40" s="134"/>
      <c r="J40" s="48"/>
      <c r="K40" s="132"/>
    </row>
    <row r="41" spans="1:11" ht="52.9" hidden="1" customHeight="1">
      <c r="A41" s="48" t="s">
        <v>40</v>
      </c>
      <c r="B41" s="8" t="s">
        <v>41</v>
      </c>
      <c r="C41" s="8"/>
      <c r="D41" s="4"/>
      <c r="E41" s="136"/>
      <c r="F41" s="4"/>
      <c r="G41" s="4"/>
      <c r="H41" s="133" t="e">
        <f t="shared" si="0"/>
        <v>#DIV/0!</v>
      </c>
      <c r="I41" s="134"/>
      <c r="J41" s="48"/>
      <c r="K41" s="132"/>
    </row>
    <row r="42" spans="1:11" ht="29.25" hidden="1" customHeight="1">
      <c r="A42" s="48" t="s">
        <v>42</v>
      </c>
      <c r="B42" s="3" t="s">
        <v>43</v>
      </c>
      <c r="C42" s="3"/>
      <c r="D42" s="4"/>
      <c r="E42" s="136"/>
      <c r="F42" s="4"/>
      <c r="G42" s="4"/>
      <c r="H42" s="133" t="e">
        <f t="shared" si="0"/>
        <v>#DIV/0!</v>
      </c>
      <c r="I42" s="134" t="e">
        <f>I43++I48+I49+I53</f>
        <v>#REF!</v>
      </c>
      <c r="J42" s="48" t="e">
        <f>J43++J48+J49+J53</f>
        <v>#REF!</v>
      </c>
      <c r="K42" s="132" t="e">
        <f>K43++K48+K49+K53</f>
        <v>#REF!</v>
      </c>
    </row>
    <row r="43" spans="1:11" ht="15.75">
      <c r="A43" s="48" t="s">
        <v>44</v>
      </c>
      <c r="B43" s="8" t="s">
        <v>45</v>
      </c>
      <c r="C43" s="8"/>
      <c r="D43" s="48"/>
      <c r="E43" s="48"/>
      <c r="F43" s="48"/>
      <c r="G43" s="4"/>
      <c r="H43" s="133" t="e">
        <f t="shared" si="0"/>
        <v>#DIV/0!</v>
      </c>
      <c r="I43" s="134">
        <f>I44+I45+I46+I47</f>
        <v>0</v>
      </c>
      <c r="J43" s="48">
        <f>J44+J45+J46+J47</f>
        <v>0</v>
      </c>
      <c r="K43" s="132">
        <f>K44+K45+K46+K47</f>
        <v>0</v>
      </c>
    </row>
    <row r="44" spans="1:11" ht="31.5" hidden="1">
      <c r="A44" s="48" t="s">
        <v>46</v>
      </c>
      <c r="B44" s="3" t="s">
        <v>47</v>
      </c>
      <c r="C44" s="3"/>
      <c r="D44" s="4"/>
      <c r="E44" s="4"/>
      <c r="F44" s="4"/>
      <c r="G44" s="4"/>
      <c r="H44" s="133" t="e">
        <f t="shared" si="0"/>
        <v>#DIV/0!</v>
      </c>
      <c r="I44" s="134">
        <f>75.82-75.82</f>
        <v>0</v>
      </c>
      <c r="J44" s="48">
        <f>113.73-113.73</f>
        <v>0</v>
      </c>
      <c r="K44" s="132">
        <v>0</v>
      </c>
    </row>
    <row r="45" spans="1:11" ht="47.25" hidden="1">
      <c r="A45" s="48" t="s">
        <v>48</v>
      </c>
      <c r="B45" s="11" t="s">
        <v>49</v>
      </c>
      <c r="C45" s="11"/>
      <c r="D45" s="4"/>
      <c r="E45" s="136"/>
      <c r="F45" s="4"/>
      <c r="G45" s="4"/>
      <c r="H45" s="133" t="e">
        <f t="shared" si="0"/>
        <v>#DIV/0!</v>
      </c>
      <c r="I45" s="134"/>
      <c r="J45" s="48"/>
      <c r="K45" s="132"/>
    </row>
    <row r="46" spans="1:11" ht="31.5" hidden="1">
      <c r="A46" s="48" t="s">
        <v>50</v>
      </c>
      <c r="B46" s="11" t="s">
        <v>178</v>
      </c>
      <c r="C46" s="11"/>
      <c r="D46" s="4"/>
      <c r="E46" s="136"/>
      <c r="F46" s="4"/>
      <c r="G46" s="4"/>
      <c r="H46" s="133" t="e">
        <f t="shared" si="0"/>
        <v>#DIV/0!</v>
      </c>
      <c r="I46" s="134"/>
      <c r="J46" s="48"/>
      <c r="K46" s="132"/>
    </row>
    <row r="47" spans="1:11" ht="31.5" hidden="1">
      <c r="A47" s="48" t="s">
        <v>51</v>
      </c>
      <c r="B47" s="3" t="s">
        <v>52</v>
      </c>
      <c r="C47" s="3"/>
      <c r="D47" s="4"/>
      <c r="E47" s="136"/>
      <c r="F47" s="4"/>
      <c r="G47" s="4"/>
      <c r="H47" s="133" t="e">
        <f t="shared" si="0"/>
        <v>#DIV/0!</v>
      </c>
      <c r="I47" s="134"/>
      <c r="J47" s="48"/>
      <c r="K47" s="132"/>
    </row>
    <row r="48" spans="1:11" ht="31.5" hidden="1">
      <c r="A48" s="48" t="s">
        <v>53</v>
      </c>
      <c r="B48" s="3" t="s">
        <v>54</v>
      </c>
      <c r="C48" s="3"/>
      <c r="D48" s="4"/>
      <c r="E48" s="136"/>
      <c r="F48" s="4"/>
      <c r="G48" s="4"/>
      <c r="H48" s="133" t="e">
        <f t="shared" si="0"/>
        <v>#DIV/0!</v>
      </c>
      <c r="I48" s="134"/>
      <c r="J48" s="48"/>
      <c r="K48" s="132"/>
    </row>
    <row r="49" spans="1:11" ht="15.75" hidden="1">
      <c r="A49" s="48" t="s">
        <v>55</v>
      </c>
      <c r="B49" s="3" t="s">
        <v>56</v>
      </c>
      <c r="C49" s="3"/>
      <c r="D49" s="4"/>
      <c r="E49" s="136"/>
      <c r="F49" s="4"/>
      <c r="G49" s="4"/>
      <c r="H49" s="133" t="e">
        <f t="shared" si="0"/>
        <v>#DIV/0!</v>
      </c>
      <c r="I49" s="134" t="e">
        <f>ROUND((#REF!/10*4/1000),2)</f>
        <v>#REF!</v>
      </c>
      <c r="J49" s="48" t="e">
        <f>ROUND((#REF!/10*6)/1000,2)</f>
        <v>#REF!</v>
      </c>
      <c r="K49" s="132" t="e">
        <f>ROUND(#REF!/1000,2)</f>
        <v>#REF!</v>
      </c>
    </row>
    <row r="50" spans="1:11" s="7" customFormat="1" ht="34.9" hidden="1" customHeight="1">
      <c r="A50" s="48" t="s">
        <v>57</v>
      </c>
      <c r="B50" s="8" t="s">
        <v>58</v>
      </c>
      <c r="C50" s="8"/>
      <c r="D50" s="48"/>
      <c r="E50" s="135"/>
      <c r="F50" s="48"/>
      <c r="G50" s="48"/>
      <c r="H50" s="133" t="e">
        <f t="shared" si="0"/>
        <v>#DIV/0!</v>
      </c>
      <c r="I50" s="138">
        <v>4.3</v>
      </c>
      <c r="J50" s="43">
        <v>4.3</v>
      </c>
      <c r="K50" s="139">
        <v>4.3</v>
      </c>
    </row>
    <row r="51" spans="1:11" s="7" customFormat="1" ht="21" hidden="1" customHeight="1">
      <c r="A51" s="48" t="s">
        <v>59</v>
      </c>
      <c r="B51" s="8" t="s">
        <v>60</v>
      </c>
      <c r="C51" s="8"/>
      <c r="D51" s="48"/>
      <c r="E51" s="48"/>
      <c r="F51" s="48"/>
      <c r="G51" s="48"/>
      <c r="H51" s="133" t="e">
        <f t="shared" si="0"/>
        <v>#DIV/0!</v>
      </c>
      <c r="I51" s="138"/>
      <c r="J51" s="43"/>
      <c r="K51" s="139"/>
    </row>
    <row r="52" spans="1:11" s="61" customFormat="1" ht="15.75" hidden="1">
      <c r="A52" s="71" t="s">
        <v>61</v>
      </c>
      <c r="B52" s="8" t="s">
        <v>28</v>
      </c>
      <c r="C52" s="8"/>
      <c r="D52" s="48"/>
      <c r="E52" s="135"/>
      <c r="F52" s="48"/>
      <c r="G52" s="9"/>
      <c r="H52" s="133" t="e">
        <f t="shared" si="0"/>
        <v>#DIV/0!</v>
      </c>
      <c r="I52" s="145" t="e">
        <f>I49/I50/4*1000</f>
        <v>#REF!</v>
      </c>
      <c r="J52" s="60" t="e">
        <f>J49/J50/6*1000</f>
        <v>#REF!</v>
      </c>
      <c r="K52" s="146" t="e">
        <f>K49/K50/6*1000</f>
        <v>#REF!</v>
      </c>
    </row>
    <row r="53" spans="1:11" ht="24.75" hidden="1" customHeight="1">
      <c r="A53" s="45" t="s">
        <v>62</v>
      </c>
      <c r="B53" s="49" t="s">
        <v>29</v>
      </c>
      <c r="C53" s="49"/>
      <c r="D53" s="9"/>
      <c r="E53" s="9"/>
      <c r="F53" s="9"/>
      <c r="G53" s="4"/>
      <c r="H53" s="133" t="e">
        <f t="shared" si="0"/>
        <v>#DIV/0!</v>
      </c>
      <c r="I53" s="134" t="e">
        <f>ROUND(I49*0.305,2)</f>
        <v>#REF!</v>
      </c>
      <c r="J53" s="48" t="e">
        <f>ROUND(J49*0.305,2)</f>
        <v>#REF!</v>
      </c>
      <c r="K53" s="132" t="e">
        <f>ROUND(K49*0.305,2)</f>
        <v>#REF!</v>
      </c>
    </row>
    <row r="54" spans="1:11" ht="28.5" hidden="1" customHeight="1">
      <c r="A54" s="45" t="s">
        <v>63</v>
      </c>
      <c r="B54" s="8" t="s">
        <v>31</v>
      </c>
      <c r="C54" s="8"/>
      <c r="D54" s="48"/>
      <c r="E54" s="48"/>
      <c r="F54" s="48"/>
      <c r="G54" s="48"/>
      <c r="H54" s="133" t="e">
        <f t="shared" si="0"/>
        <v>#DIV/0!</v>
      </c>
      <c r="I54" s="134">
        <f>I55+I56+I58+I59+I60+I61+I62+I63+I64+I65+I66+I67</f>
        <v>-48.02</v>
      </c>
      <c r="J54" s="48">
        <f>J55+J56+J58+J59+J60+J61+J62+J63+J64+J65+J66+J67</f>
        <v>0</v>
      </c>
      <c r="K54" s="132">
        <f>K55+K56+K58+K59+K60+K61+K62+K63+K64+K65+K66+K67</f>
        <v>0</v>
      </c>
    </row>
    <row r="55" spans="1:11" ht="31.5">
      <c r="A55" s="48" t="s">
        <v>64</v>
      </c>
      <c r="B55" s="3" t="s">
        <v>65</v>
      </c>
      <c r="C55" s="3"/>
      <c r="D55" s="48"/>
      <c r="E55" s="48"/>
      <c r="F55" s="48"/>
      <c r="G55" s="4"/>
      <c r="H55" s="133" t="e">
        <f t="shared" si="0"/>
        <v>#DIV/0!</v>
      </c>
      <c r="I55" s="134"/>
      <c r="J55" s="48"/>
      <c r="K55" s="132"/>
    </row>
    <row r="56" spans="1:11" ht="31.5" hidden="1">
      <c r="A56" s="48" t="s">
        <v>66</v>
      </c>
      <c r="B56" s="3" t="s">
        <v>67</v>
      </c>
      <c r="C56" s="3"/>
      <c r="D56" s="48"/>
      <c r="E56" s="135"/>
      <c r="F56" s="48"/>
      <c r="G56" s="4"/>
      <c r="H56" s="133" t="e">
        <f t="shared" si="0"/>
        <v>#DIV/0!</v>
      </c>
      <c r="I56" s="134"/>
      <c r="J56" s="48"/>
      <c r="K56" s="132"/>
    </row>
    <row r="57" spans="1:11" s="7" customFormat="1" ht="31.5" hidden="1">
      <c r="A57" s="48" t="s">
        <v>68</v>
      </c>
      <c r="B57" s="3" t="s">
        <v>69</v>
      </c>
      <c r="C57" s="3"/>
      <c r="D57" s="48"/>
      <c r="E57" s="135"/>
      <c r="F57" s="48"/>
      <c r="G57" s="4"/>
      <c r="H57" s="133" t="e">
        <f t="shared" si="0"/>
        <v>#DIV/0!</v>
      </c>
      <c r="I57" s="138"/>
      <c r="J57" s="43"/>
      <c r="K57" s="139"/>
    </row>
    <row r="58" spans="1:11" ht="15.75" hidden="1">
      <c r="A58" s="48" t="s">
        <v>70</v>
      </c>
      <c r="B58" s="3" t="s">
        <v>71</v>
      </c>
      <c r="C58" s="3"/>
      <c r="D58" s="48"/>
      <c r="E58" s="135"/>
      <c r="F58" s="48"/>
      <c r="G58" s="4"/>
      <c r="H58" s="133" t="e">
        <f t="shared" si="0"/>
        <v>#DIV/0!</v>
      </c>
      <c r="I58" s="134"/>
      <c r="J58" s="48"/>
      <c r="K58" s="132"/>
    </row>
    <row r="59" spans="1:11" ht="15.75" hidden="1">
      <c r="A59" s="48" t="s">
        <v>72</v>
      </c>
      <c r="B59" s="8" t="s">
        <v>31</v>
      </c>
      <c r="C59" s="8"/>
      <c r="D59" s="48"/>
      <c r="E59" s="135"/>
      <c r="F59" s="48"/>
      <c r="G59" s="4"/>
      <c r="H59" s="133" t="e">
        <f t="shared" si="0"/>
        <v>#DIV/0!</v>
      </c>
      <c r="I59" s="134"/>
      <c r="J59" s="48"/>
      <c r="K59" s="132"/>
    </row>
    <row r="60" spans="1:11" ht="31.5" hidden="1">
      <c r="A60" s="48" t="s">
        <v>73</v>
      </c>
      <c r="B60" s="8" t="s">
        <v>75</v>
      </c>
      <c r="C60" s="8"/>
      <c r="D60" s="48"/>
      <c r="E60" s="135"/>
      <c r="F60" s="48"/>
      <c r="G60" s="4"/>
      <c r="H60" s="133" t="e">
        <f t="shared" si="0"/>
        <v>#DIV/0!</v>
      </c>
      <c r="I60" s="134"/>
      <c r="J60" s="48"/>
      <c r="K60" s="132"/>
    </row>
    <row r="61" spans="1:11" ht="21.6" hidden="1" customHeight="1">
      <c r="A61" s="48" t="s">
        <v>74</v>
      </c>
      <c r="B61" s="8" t="s">
        <v>77</v>
      </c>
      <c r="C61" s="8"/>
      <c r="D61" s="48"/>
      <c r="E61" s="135"/>
      <c r="F61" s="48"/>
      <c r="G61" s="4"/>
      <c r="H61" s="133" t="e">
        <f t="shared" si="0"/>
        <v>#DIV/0!</v>
      </c>
      <c r="I61" s="134">
        <f>ROUND(D62/16*4,2)-48.02</f>
        <v>-48.02</v>
      </c>
      <c r="J61" s="48">
        <f>72.03-72.03</f>
        <v>0</v>
      </c>
      <c r="K61" s="132"/>
    </row>
    <row r="62" spans="1:11" ht="19.149999999999999" hidden="1" customHeight="1">
      <c r="A62" s="48" t="s">
        <v>66</v>
      </c>
      <c r="B62" s="8" t="s">
        <v>79</v>
      </c>
      <c r="C62" s="8"/>
      <c r="D62" s="48"/>
      <c r="E62" s="135"/>
      <c r="F62" s="48"/>
      <c r="G62" s="4"/>
      <c r="H62" s="133" t="e">
        <f t="shared" si="0"/>
        <v>#DIV/0!</v>
      </c>
      <c r="I62" s="134"/>
      <c r="J62" s="48"/>
      <c r="K62" s="132"/>
    </row>
    <row r="63" spans="1:11" ht="32.450000000000003" hidden="1" customHeight="1">
      <c r="A63" s="48" t="s">
        <v>76</v>
      </c>
      <c r="B63" s="8" t="s">
        <v>81</v>
      </c>
      <c r="C63" s="8"/>
      <c r="D63" s="48"/>
      <c r="E63" s="135"/>
      <c r="F63" s="48"/>
      <c r="G63" s="4"/>
      <c r="H63" s="133" t="e">
        <f t="shared" si="0"/>
        <v>#DIV/0!</v>
      </c>
      <c r="I63" s="134"/>
      <c r="J63" s="48"/>
      <c r="K63" s="132"/>
    </row>
    <row r="64" spans="1:11" ht="32.450000000000003" hidden="1" customHeight="1">
      <c r="A64" s="48" t="s">
        <v>78</v>
      </c>
      <c r="B64" s="8" t="s">
        <v>83</v>
      </c>
      <c r="C64" s="8"/>
      <c r="D64" s="48"/>
      <c r="E64" s="135"/>
      <c r="F64" s="48"/>
      <c r="G64" s="4"/>
      <c r="H64" s="133" t="e">
        <f t="shared" si="0"/>
        <v>#DIV/0!</v>
      </c>
      <c r="I64" s="134"/>
      <c r="J64" s="48"/>
      <c r="K64" s="132"/>
    </row>
    <row r="65" spans="1:11" ht="32.450000000000003" hidden="1" customHeight="1">
      <c r="A65" s="48" t="s">
        <v>80</v>
      </c>
      <c r="B65" s="8" t="s">
        <v>84</v>
      </c>
      <c r="C65" s="8"/>
      <c r="D65" s="48"/>
      <c r="E65" s="135"/>
      <c r="F65" s="48"/>
      <c r="G65" s="4"/>
      <c r="H65" s="133" t="e">
        <f t="shared" si="0"/>
        <v>#DIV/0!</v>
      </c>
      <c r="I65" s="134"/>
      <c r="J65" s="48"/>
      <c r="K65" s="132"/>
    </row>
    <row r="66" spans="1:11" ht="32.450000000000003" hidden="1" customHeight="1">
      <c r="A66" s="48" t="s">
        <v>82</v>
      </c>
      <c r="B66" s="8" t="s">
        <v>85</v>
      </c>
      <c r="C66" s="8"/>
      <c r="D66" s="48"/>
      <c r="E66" s="135"/>
      <c r="F66" s="48"/>
      <c r="G66" s="4"/>
      <c r="H66" s="133" t="e">
        <f t="shared" si="0"/>
        <v>#DIV/0!</v>
      </c>
      <c r="I66" s="134"/>
      <c r="J66" s="48"/>
      <c r="K66" s="132"/>
    </row>
    <row r="67" spans="1:11" ht="35.450000000000003" hidden="1" customHeight="1">
      <c r="A67" s="48" t="s">
        <v>179</v>
      </c>
      <c r="B67" s="8" t="s">
        <v>86</v>
      </c>
      <c r="C67" s="8"/>
      <c r="D67" s="48"/>
      <c r="E67" s="135"/>
      <c r="F67" s="48"/>
      <c r="G67" s="4"/>
      <c r="H67" s="133" t="e">
        <f t="shared" si="0"/>
        <v>#DIV/0!</v>
      </c>
      <c r="I67" s="134">
        <v>0</v>
      </c>
      <c r="J67" s="48">
        <v>0</v>
      </c>
      <c r="K67" s="132">
        <v>0</v>
      </c>
    </row>
    <row r="68" spans="1:11" ht="46.5" hidden="1" customHeight="1">
      <c r="A68" s="48" t="s">
        <v>68</v>
      </c>
      <c r="B68" s="3" t="s">
        <v>87</v>
      </c>
      <c r="C68" s="3"/>
      <c r="D68" s="4"/>
      <c r="E68" s="135"/>
      <c r="F68" s="48"/>
      <c r="G68" s="4"/>
      <c r="H68" s="133" t="e">
        <f t="shared" si="0"/>
        <v>#DIV/0!</v>
      </c>
      <c r="I68" s="134"/>
      <c r="J68" s="48"/>
      <c r="K68" s="132"/>
    </row>
    <row r="69" spans="1:11" ht="31.5">
      <c r="A69" s="48" t="s">
        <v>88</v>
      </c>
      <c r="B69" s="3" t="s">
        <v>89</v>
      </c>
      <c r="C69" s="3"/>
      <c r="D69" s="4"/>
      <c r="E69" s="135"/>
      <c r="F69" s="48"/>
      <c r="G69" s="4"/>
      <c r="H69" s="133" t="e">
        <f t="shared" si="0"/>
        <v>#DIV/0!</v>
      </c>
      <c r="I69" s="134"/>
      <c r="J69" s="48"/>
      <c r="K69" s="132"/>
    </row>
    <row r="70" spans="1:11" ht="31.5" hidden="1">
      <c r="A70" s="48" t="s">
        <v>90</v>
      </c>
      <c r="B70" s="3" t="s">
        <v>91</v>
      </c>
      <c r="C70" s="3"/>
      <c r="D70" s="48"/>
      <c r="E70" s="135"/>
      <c r="F70" s="48"/>
      <c r="G70" s="4"/>
      <c r="H70" s="133" t="e">
        <f t="shared" si="0"/>
        <v>#DIV/0!</v>
      </c>
      <c r="I70" s="134"/>
      <c r="J70" s="48"/>
      <c r="K70" s="132"/>
    </row>
    <row r="71" spans="1:11" s="7" customFormat="1" ht="15.75" hidden="1">
      <c r="A71" s="48" t="s">
        <v>92</v>
      </c>
      <c r="B71" s="3" t="s">
        <v>93</v>
      </c>
      <c r="C71" s="3"/>
      <c r="D71" s="48"/>
      <c r="E71" s="135"/>
      <c r="F71" s="48"/>
      <c r="G71" s="4"/>
      <c r="H71" s="133" t="e">
        <f t="shared" si="0"/>
        <v>#DIV/0!</v>
      </c>
      <c r="I71" s="138"/>
      <c r="J71" s="43"/>
      <c r="K71" s="139"/>
    </row>
    <row r="72" spans="1:11" ht="15.75" hidden="1">
      <c r="A72" s="48" t="s">
        <v>94</v>
      </c>
      <c r="B72" s="3" t="s">
        <v>71</v>
      </c>
      <c r="C72" s="3"/>
      <c r="D72" s="48"/>
      <c r="E72" s="135"/>
      <c r="F72" s="48"/>
      <c r="G72" s="4"/>
      <c r="H72" s="133" t="e">
        <f t="shared" si="0"/>
        <v>#DIV/0!</v>
      </c>
      <c r="I72" s="134"/>
      <c r="J72" s="48"/>
      <c r="K72" s="132"/>
    </row>
    <row r="73" spans="1:11" ht="30.6" hidden="1" customHeight="1">
      <c r="A73" s="48" t="s">
        <v>95</v>
      </c>
      <c r="B73" s="8" t="s">
        <v>31</v>
      </c>
      <c r="C73" s="8"/>
      <c r="D73" s="48"/>
      <c r="E73" s="135"/>
      <c r="F73" s="48"/>
      <c r="G73" s="4"/>
      <c r="H73" s="133" t="e">
        <f t="shared" si="0"/>
        <v>#DIV/0!</v>
      </c>
      <c r="I73" s="134"/>
      <c r="J73" s="48"/>
      <c r="K73" s="132"/>
    </row>
    <row r="74" spans="1:11" ht="22.15" hidden="1" customHeight="1">
      <c r="A74" s="48" t="s">
        <v>96</v>
      </c>
      <c r="B74" s="8" t="s">
        <v>97</v>
      </c>
      <c r="C74" s="8"/>
      <c r="D74" s="48"/>
      <c r="E74" s="135"/>
      <c r="F74" s="48"/>
      <c r="G74" s="4"/>
      <c r="H74" s="133" t="e">
        <f t="shared" si="0"/>
        <v>#DIV/0!</v>
      </c>
      <c r="I74" s="134">
        <f>ROUND(D75/16*4,2)-64.54</f>
        <v>-64.540000000000006</v>
      </c>
      <c r="J74" s="48">
        <f>96.81-96.81</f>
        <v>0</v>
      </c>
      <c r="K74" s="132">
        <v>0</v>
      </c>
    </row>
    <row r="75" spans="1:11" ht="36.6" customHeight="1">
      <c r="A75" s="48" t="s">
        <v>98</v>
      </c>
      <c r="B75" s="3" t="s">
        <v>99</v>
      </c>
      <c r="C75" s="3"/>
      <c r="D75" s="48"/>
      <c r="E75" s="135"/>
      <c r="F75" s="48"/>
      <c r="G75" s="4"/>
      <c r="H75" s="133" t="e">
        <f t="shared" ref="H75:H93" si="1">G75/D75</f>
        <v>#DIV/0!</v>
      </c>
      <c r="I75" s="134"/>
      <c r="J75" s="48"/>
      <c r="K75" s="132"/>
    </row>
    <row r="76" spans="1:11" ht="31.5">
      <c r="A76" s="48" t="s">
        <v>157</v>
      </c>
      <c r="B76" s="3" t="s">
        <v>100</v>
      </c>
      <c r="C76" s="3"/>
      <c r="D76" s="4"/>
      <c r="E76" s="135"/>
      <c r="F76" s="48"/>
      <c r="G76" s="4"/>
      <c r="H76" s="133" t="e">
        <f t="shared" si="1"/>
        <v>#DIV/0!</v>
      </c>
      <c r="I76" s="134"/>
      <c r="J76" s="48"/>
      <c r="K76" s="132"/>
    </row>
    <row r="77" spans="1:11" ht="15.75" hidden="1">
      <c r="A77" s="48" t="s">
        <v>166</v>
      </c>
      <c r="B77" s="3" t="s">
        <v>101</v>
      </c>
      <c r="C77" s="3"/>
      <c r="D77" s="48"/>
      <c r="E77" s="135"/>
      <c r="F77" s="48"/>
      <c r="G77" s="4"/>
      <c r="H77" s="133" t="e">
        <f t="shared" si="1"/>
        <v>#DIV/0!</v>
      </c>
      <c r="I77" s="134"/>
      <c r="J77" s="48"/>
      <c r="K77" s="132"/>
    </row>
    <row r="78" spans="1:11" ht="15.75" hidden="1">
      <c r="A78" s="48" t="s">
        <v>102</v>
      </c>
      <c r="B78" s="3" t="s">
        <v>103</v>
      </c>
      <c r="C78" s="3"/>
      <c r="D78" s="48"/>
      <c r="E78" s="135"/>
      <c r="F78" s="48"/>
      <c r="G78" s="4"/>
      <c r="H78" s="133" t="e">
        <f t="shared" si="1"/>
        <v>#DIV/0!</v>
      </c>
      <c r="I78" s="134"/>
      <c r="J78" s="48"/>
      <c r="K78" s="132"/>
    </row>
    <row r="79" spans="1:11" ht="34.9" hidden="1" customHeight="1">
      <c r="A79" s="48" t="s">
        <v>104</v>
      </c>
      <c r="B79" s="11" t="s">
        <v>105</v>
      </c>
      <c r="C79" s="11"/>
      <c r="D79" s="48"/>
      <c r="E79" s="135"/>
      <c r="F79" s="48"/>
      <c r="G79" s="4"/>
      <c r="H79" s="133" t="e">
        <f t="shared" si="1"/>
        <v>#DIV/0!</v>
      </c>
      <c r="I79" s="134">
        <f>I80+I81+I82</f>
        <v>-32.909999999999997</v>
      </c>
      <c r="J79" s="48">
        <f>J80+J81+J82</f>
        <v>0</v>
      </c>
      <c r="K79" s="132">
        <f>K80+K81+K82</f>
        <v>0</v>
      </c>
    </row>
    <row r="80" spans="1:11" ht="31.5" customHeight="1">
      <c r="A80" s="48" t="s">
        <v>106</v>
      </c>
      <c r="B80" s="3" t="s">
        <v>107</v>
      </c>
      <c r="C80" s="3"/>
      <c r="D80" s="48"/>
      <c r="E80" s="48"/>
      <c r="F80" s="48"/>
      <c r="G80" s="4"/>
      <c r="H80" s="133" t="e">
        <f t="shared" si="1"/>
        <v>#DIV/0!</v>
      </c>
      <c r="I80" s="134"/>
      <c r="J80" s="48"/>
      <c r="K80" s="132"/>
    </row>
    <row r="81" spans="1:11" ht="20.25" hidden="1" customHeight="1">
      <c r="A81" s="48" t="s">
        <v>108</v>
      </c>
      <c r="B81" s="46" t="s">
        <v>158</v>
      </c>
      <c r="C81" s="46"/>
      <c r="D81" s="4"/>
      <c r="E81" s="135"/>
      <c r="F81" s="48"/>
      <c r="G81" s="4"/>
      <c r="H81" s="133" t="e">
        <f t="shared" si="1"/>
        <v>#DIV/0!</v>
      </c>
      <c r="I81" s="134"/>
      <c r="J81" s="48"/>
      <c r="K81" s="132"/>
    </row>
    <row r="82" spans="1:11" ht="18.600000000000001" hidden="1" customHeight="1">
      <c r="A82" s="48" t="s">
        <v>109</v>
      </c>
      <c r="B82" s="46" t="s">
        <v>110</v>
      </c>
      <c r="C82" s="46"/>
      <c r="D82" s="4"/>
      <c r="E82" s="135"/>
      <c r="F82" s="48"/>
      <c r="G82" s="4"/>
      <c r="H82" s="133" t="e">
        <f t="shared" si="1"/>
        <v>#DIV/0!</v>
      </c>
      <c r="I82" s="134">
        <f>ROUND(D83/16*4,2)-32.91</f>
        <v>-32.909999999999997</v>
      </c>
      <c r="J82" s="48">
        <f>49.37-49.37</f>
        <v>0</v>
      </c>
      <c r="K82" s="132"/>
    </row>
    <row r="83" spans="1:11" s="10" customFormat="1" ht="15.75" hidden="1">
      <c r="A83" s="45" t="s">
        <v>108</v>
      </c>
      <c r="B83" s="47" t="s">
        <v>111</v>
      </c>
      <c r="C83" s="47"/>
      <c r="D83" s="4"/>
      <c r="E83" s="135"/>
      <c r="F83" s="48"/>
      <c r="G83" s="4"/>
      <c r="H83" s="133" t="e">
        <f t="shared" si="1"/>
        <v>#DIV/0!</v>
      </c>
      <c r="I83" s="147" t="e">
        <f>I9+I42+I54+I68+I74+I75+I79</f>
        <v>#REF!</v>
      </c>
      <c r="J83" s="2" t="e">
        <f>J9+J42+J54+J68+J74+J75+J79</f>
        <v>#REF!</v>
      </c>
      <c r="K83" s="52" t="e">
        <f>K9+K42+K54+K68+K74+K75+K79</f>
        <v>#REF!</v>
      </c>
    </row>
    <row r="84" spans="1:11" s="10" customFormat="1" ht="15.75">
      <c r="A84" s="48"/>
      <c r="B84" s="3" t="s">
        <v>112</v>
      </c>
      <c r="C84" s="3"/>
      <c r="D84" s="4"/>
      <c r="E84" s="4"/>
      <c r="F84" s="4"/>
      <c r="G84" s="4"/>
      <c r="H84" s="133" t="e">
        <f t="shared" si="1"/>
        <v>#DIV/0!</v>
      </c>
      <c r="I84" s="147" t="e">
        <f>I85/I83*100</f>
        <v>#REF!</v>
      </c>
      <c r="J84" s="2" t="e">
        <f>J85/J83*100</f>
        <v>#REF!</v>
      </c>
      <c r="K84" s="52" t="e">
        <f>K85/K83*100</f>
        <v>#REF!</v>
      </c>
    </row>
    <row r="85" spans="1:11" ht="15.75">
      <c r="A85" s="48">
        <v>8</v>
      </c>
      <c r="B85" s="3" t="s">
        <v>113</v>
      </c>
      <c r="C85" s="3"/>
      <c r="D85" s="4"/>
      <c r="E85" s="4"/>
      <c r="F85" s="4"/>
      <c r="G85" s="4"/>
      <c r="H85" s="133" t="e">
        <f t="shared" si="1"/>
        <v>#DIV/0!</v>
      </c>
      <c r="I85" s="134">
        <f>I86+I87+I88+I89+I90</f>
        <v>3.7199999999999998</v>
      </c>
      <c r="J85" s="48">
        <f>J86+J87+J88+J89+J90</f>
        <v>6.1099999999999994</v>
      </c>
      <c r="K85" s="132">
        <f>K86+K87+K88+K89+K90</f>
        <v>6.1099999999999994</v>
      </c>
    </row>
    <row r="86" spans="1:11" ht="15.75">
      <c r="A86" s="48">
        <v>9</v>
      </c>
      <c r="B86" s="3" t="s">
        <v>114</v>
      </c>
      <c r="C86" s="3"/>
      <c r="D86" s="4"/>
      <c r="E86" s="48"/>
      <c r="F86" s="48"/>
      <c r="G86" s="48"/>
      <c r="H86" s="133" t="e">
        <f t="shared" si="1"/>
        <v>#DIV/0!</v>
      </c>
      <c r="I86" s="134"/>
      <c r="J86" s="48"/>
      <c r="K86" s="132"/>
    </row>
    <row r="87" spans="1:11" ht="63" hidden="1">
      <c r="A87" s="48" t="s">
        <v>141</v>
      </c>
      <c r="B87" s="3" t="s">
        <v>115</v>
      </c>
      <c r="C87" s="3"/>
      <c r="D87" s="4"/>
      <c r="E87" s="4"/>
      <c r="F87" s="4"/>
      <c r="G87" s="4"/>
      <c r="H87" s="133" t="e">
        <f t="shared" si="1"/>
        <v>#DIV/0!</v>
      </c>
      <c r="I87" s="134"/>
      <c r="J87" s="48"/>
      <c r="K87" s="132"/>
    </row>
    <row r="88" spans="1:11" ht="30" hidden="1" customHeight="1">
      <c r="A88" s="45" t="s">
        <v>142</v>
      </c>
      <c r="B88" s="47" t="s">
        <v>116</v>
      </c>
      <c r="C88" s="47"/>
      <c r="D88" s="4"/>
      <c r="E88" s="4"/>
      <c r="F88" s="4"/>
      <c r="G88" s="4"/>
      <c r="H88" s="133" t="e">
        <f t="shared" si="1"/>
        <v>#DIV/0!</v>
      </c>
      <c r="I88" s="134">
        <v>3</v>
      </c>
      <c r="J88" s="48">
        <v>4.93</v>
      </c>
      <c r="K88" s="132">
        <v>4.93</v>
      </c>
    </row>
    <row r="89" spans="1:11" ht="15.75" hidden="1">
      <c r="A89" s="48" t="s">
        <v>143</v>
      </c>
      <c r="B89" s="47" t="s">
        <v>117</v>
      </c>
      <c r="C89" s="47"/>
      <c r="D89" s="48"/>
      <c r="E89" s="135"/>
      <c r="F89" s="48"/>
      <c r="G89" s="48"/>
      <c r="H89" s="133" t="e">
        <f t="shared" si="1"/>
        <v>#DIV/0!</v>
      </c>
      <c r="I89" s="134"/>
      <c r="J89" s="48"/>
      <c r="K89" s="132"/>
    </row>
    <row r="90" spans="1:11" ht="15.75" hidden="1">
      <c r="A90" s="48" t="s">
        <v>144</v>
      </c>
      <c r="B90" s="47" t="s">
        <v>118</v>
      </c>
      <c r="C90" s="47"/>
      <c r="D90" s="48"/>
      <c r="E90" s="135"/>
      <c r="F90" s="48"/>
      <c r="G90" s="48"/>
      <c r="H90" s="133" t="e">
        <f t="shared" si="1"/>
        <v>#DIV/0!</v>
      </c>
      <c r="I90" s="134">
        <f>I91</f>
        <v>0.72</v>
      </c>
      <c r="J90" s="48">
        <f>J91</f>
        <v>1.18</v>
      </c>
      <c r="K90" s="132">
        <f>K91</f>
        <v>1.18</v>
      </c>
    </row>
    <row r="91" spans="1:11" ht="15.75" hidden="1">
      <c r="A91" s="148" t="s">
        <v>145</v>
      </c>
      <c r="B91" s="47" t="s">
        <v>159</v>
      </c>
      <c r="C91" s="47"/>
      <c r="D91" s="48"/>
      <c r="E91" s="48"/>
      <c r="F91" s="48"/>
      <c r="G91" s="48"/>
      <c r="H91" s="133" t="e">
        <f t="shared" si="1"/>
        <v>#DIV/0!</v>
      </c>
      <c r="I91" s="134">
        <f>ROUND(I88*0.24,2)</f>
        <v>0.72</v>
      </c>
      <c r="J91" s="48">
        <f>ROUND(J88*0.24,2)</f>
        <v>1.18</v>
      </c>
      <c r="K91" s="132">
        <f>ROUND(K88*0.24,2)</f>
        <v>1.18</v>
      </c>
    </row>
    <row r="92" spans="1:11" s="10" customFormat="1" ht="15.75" hidden="1">
      <c r="A92" s="48" t="s">
        <v>160</v>
      </c>
      <c r="B92" s="47" t="s">
        <v>161</v>
      </c>
      <c r="C92" s="47"/>
      <c r="D92" s="48"/>
      <c r="E92" s="135"/>
      <c r="F92" s="48"/>
      <c r="G92" s="4"/>
      <c r="H92" s="133" t="e">
        <f t="shared" si="1"/>
        <v>#DIV/0!</v>
      </c>
      <c r="I92" s="147" t="e">
        <f>I83+I85</f>
        <v>#REF!</v>
      </c>
      <c r="J92" s="2" t="e">
        <f>J83+J85</f>
        <v>#REF!</v>
      </c>
      <c r="K92" s="52" t="e">
        <f>K83+K85</f>
        <v>#REF!</v>
      </c>
    </row>
    <row r="93" spans="1:11" s="10" customFormat="1" ht="20.45" customHeight="1">
      <c r="A93" s="48">
        <v>10</v>
      </c>
      <c r="B93" s="3" t="s">
        <v>119</v>
      </c>
      <c r="C93" s="3"/>
      <c r="D93" s="4"/>
      <c r="E93" s="4"/>
      <c r="F93" s="4"/>
      <c r="G93" s="4"/>
      <c r="H93" s="133" t="e">
        <f t="shared" si="1"/>
        <v>#DIV/0!</v>
      </c>
      <c r="I93" s="149">
        <v>124.86</v>
      </c>
      <c r="J93" s="44">
        <v>187.27</v>
      </c>
      <c r="K93" s="150">
        <v>187.27</v>
      </c>
    </row>
    <row r="94" spans="1:11" ht="31.5" hidden="1">
      <c r="A94" s="151">
        <v>11</v>
      </c>
      <c r="B94" s="12" t="s">
        <v>120</v>
      </c>
      <c r="C94" s="12"/>
      <c r="D94" s="44">
        <v>499.4</v>
      </c>
      <c r="E94" s="152"/>
      <c r="F94" s="44"/>
      <c r="G94" s="4"/>
      <c r="H94" s="4" t="e">
        <f>D95-#REF!</f>
        <v>#REF!</v>
      </c>
      <c r="I94" s="131" t="e">
        <f>ROUND(I92/I93,2)</f>
        <v>#REF!</v>
      </c>
      <c r="J94" s="4" t="e">
        <f>ROUND(J92/J93,2)</f>
        <v>#REF!</v>
      </c>
      <c r="K94" s="51" t="e">
        <f>ROUND(K92/K93,2)</f>
        <v>#REF!</v>
      </c>
    </row>
    <row r="95" spans="1:11" ht="15.75" hidden="1">
      <c r="A95" s="153">
        <v>12</v>
      </c>
      <c r="B95" s="12" t="s">
        <v>121</v>
      </c>
      <c r="C95" s="12"/>
      <c r="D95" s="48">
        <f>ROUND(D93/D94,2)</f>
        <v>0</v>
      </c>
      <c r="E95" s="4" t="e">
        <f>ROUND(E93/E94,2)</f>
        <v>#DIV/0!</v>
      </c>
      <c r="F95" s="4" t="e">
        <f>ROUND(F93/F94,2)</f>
        <v>#DIV/0!</v>
      </c>
      <c r="G95" s="4"/>
      <c r="H95" s="4" t="e">
        <f>D96-#REF!</f>
        <v>#REF!</v>
      </c>
      <c r="I95" s="131" t="e">
        <f>ROUND(I94*1.18,2)</f>
        <v>#REF!</v>
      </c>
      <c r="J95" s="4" t="e">
        <f>ROUND(J94*1.18,2)</f>
        <v>#REF!</v>
      </c>
      <c r="K95" s="51" t="e">
        <f>ROUND(K94*1.18,2)</f>
        <v>#REF!</v>
      </c>
    </row>
    <row r="96" spans="1:11" ht="15.75" hidden="1">
      <c r="A96" s="153"/>
      <c r="B96" s="154" t="s">
        <v>122</v>
      </c>
      <c r="C96" s="154"/>
      <c r="D96" s="48">
        <f>ROUND(D95*1.18,2)</f>
        <v>0</v>
      </c>
      <c r="E96" s="4" t="e">
        <f>ROUND(E95*1.18,2)</f>
        <v>#DIV/0!</v>
      </c>
      <c r="F96" s="4" t="e">
        <f>ROUND(F95*1.18,2)</f>
        <v>#DIV/0!</v>
      </c>
      <c r="G96" s="155"/>
      <c r="H96" s="4" t="e">
        <f>D97-#REF!</f>
        <v>#REF!</v>
      </c>
      <c r="I96" s="156"/>
      <c r="J96" s="155"/>
      <c r="K96" s="157"/>
    </row>
    <row r="97" spans="1:11" ht="32.25" hidden="1" thickBot="1">
      <c r="A97" s="158"/>
      <c r="B97" s="159" t="s">
        <v>254</v>
      </c>
      <c r="C97" s="159"/>
      <c r="D97" s="48">
        <v>31.51</v>
      </c>
      <c r="E97" s="160"/>
      <c r="F97" s="155"/>
      <c r="G97" s="56"/>
      <c r="H97" s="4" t="e">
        <f>D98-#REF!</f>
        <v>#REF!</v>
      </c>
      <c r="I97" s="161" t="e">
        <f>I95/D97*100</f>
        <v>#REF!</v>
      </c>
      <c r="J97" s="162" t="e">
        <f>J95/I95*100</f>
        <v>#REF!</v>
      </c>
      <c r="K97" s="163" t="e">
        <f>K95/J95*100</f>
        <v>#REF!</v>
      </c>
    </row>
    <row r="98" spans="1:11" ht="16.5" hidden="1" thickBot="1">
      <c r="B98" s="164" t="s">
        <v>123</v>
      </c>
      <c r="C98" s="159"/>
      <c r="D98" s="48"/>
      <c r="E98" s="165"/>
      <c r="F98" s="56"/>
      <c r="I98">
        <v>31.51</v>
      </c>
      <c r="J98">
        <v>31.51</v>
      </c>
      <c r="K98">
        <v>33.4</v>
      </c>
    </row>
    <row r="99" spans="1:11">
      <c r="I99">
        <f>(I98*I93)/1.18</f>
        <v>3334.1852542372885</v>
      </c>
      <c r="J99">
        <f>(J98*J93)/1.18</f>
        <v>5000.7438135593229</v>
      </c>
      <c r="K99">
        <f>(K98*K93)/1.18</f>
        <v>5300.6932203389833</v>
      </c>
    </row>
    <row r="101" spans="1:11">
      <c r="I101">
        <v>26.7</v>
      </c>
      <c r="J101">
        <v>26.7</v>
      </c>
      <c r="K101">
        <v>28.3</v>
      </c>
    </row>
    <row r="103" spans="1:11">
      <c r="I103">
        <f>I101*I93</f>
        <v>3333.7619999999997</v>
      </c>
      <c r="J103">
        <f>J101*J93</f>
        <v>5000.1090000000004</v>
      </c>
      <c r="K103">
        <f>K101*K93</f>
        <v>5299.741</v>
      </c>
    </row>
    <row r="105" spans="1:11">
      <c r="G105" s="13"/>
      <c r="H105" s="13"/>
      <c r="I105" s="13" t="e">
        <f>I92-I103</f>
        <v>#REF!</v>
      </c>
      <c r="J105" s="13" t="e">
        <f>J92-J103</f>
        <v>#REF!</v>
      </c>
      <c r="K105" s="13" t="e">
        <f>K92-K103</f>
        <v>#REF!</v>
      </c>
    </row>
    <row r="106" spans="1:11">
      <c r="E106" s="13">
        <f>E93-E104</f>
        <v>0</v>
      </c>
      <c r="F106" s="13">
        <f>F93-F104</f>
        <v>0</v>
      </c>
    </row>
    <row r="107" spans="1:11">
      <c r="K107">
        <v>29.37</v>
      </c>
    </row>
    <row r="109" spans="1:11">
      <c r="K109">
        <f>K107*K93</f>
        <v>5500.1199000000006</v>
      </c>
    </row>
    <row r="111" spans="1:11">
      <c r="K111" s="13" t="e">
        <f>K92-K109</f>
        <v>#REF!</v>
      </c>
    </row>
  </sheetData>
  <mergeCells count="12">
    <mergeCell ref="B1:H1"/>
    <mergeCell ref="A3:H3"/>
    <mergeCell ref="A4:H4"/>
    <mergeCell ref="H7:H8"/>
    <mergeCell ref="A5:G5"/>
    <mergeCell ref="A7:A8"/>
    <mergeCell ref="B7:B8"/>
    <mergeCell ref="C7:C8"/>
    <mergeCell ref="D7:D8"/>
    <mergeCell ref="E7:E8"/>
    <mergeCell ref="F7:F8"/>
    <mergeCell ref="G7:G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Q112"/>
  <sheetViews>
    <sheetView workbookViewId="0">
      <selection activeCell="C13" sqref="C13"/>
    </sheetView>
  </sheetViews>
  <sheetFormatPr defaultRowHeight="15"/>
  <cols>
    <col min="1" max="1" width="8.42578125" customWidth="1"/>
    <col min="2" max="2" width="38.85546875" customWidth="1"/>
    <col min="3" max="4" width="12.28515625" customWidth="1"/>
    <col min="5" max="5" width="12.85546875" style="166" hidden="1" customWidth="1"/>
    <col min="6" max="6" width="14" hidden="1" customWidth="1"/>
    <col min="7" max="7" width="13.140625" customWidth="1"/>
    <col min="8" max="9" width="14" customWidth="1"/>
    <col min="10" max="11" width="0" hidden="1" customWidth="1"/>
    <col min="12" max="12" width="16.85546875" hidden="1" customWidth="1"/>
    <col min="13" max="13" width="13.42578125" hidden="1" customWidth="1"/>
    <col min="14" max="14" width="12.140625" hidden="1" customWidth="1"/>
    <col min="15" max="15" width="11.42578125" hidden="1" customWidth="1"/>
    <col min="16" max="16" width="0" hidden="1" customWidth="1"/>
    <col min="17" max="17" width="45.28515625" customWidth="1"/>
    <col min="257" max="257" width="8.42578125" customWidth="1"/>
    <col min="258" max="258" width="38.85546875" customWidth="1"/>
    <col min="259" max="260" width="12.28515625" customWidth="1"/>
    <col min="261" max="262" width="0" hidden="1" customWidth="1"/>
    <col min="263" max="263" width="13.140625" customWidth="1"/>
    <col min="264" max="265" width="14" customWidth="1"/>
    <col min="266" max="272" width="0" hidden="1" customWidth="1"/>
    <col min="273" max="273" width="45.28515625" customWidth="1"/>
    <col min="513" max="513" width="8.42578125" customWidth="1"/>
    <col min="514" max="514" width="38.85546875" customWidth="1"/>
    <col min="515" max="516" width="12.28515625" customWidth="1"/>
    <col min="517" max="518" width="0" hidden="1" customWidth="1"/>
    <col min="519" max="519" width="13.140625" customWidth="1"/>
    <col min="520" max="521" width="14" customWidth="1"/>
    <col min="522" max="528" width="0" hidden="1" customWidth="1"/>
    <col min="529" max="529" width="45.28515625" customWidth="1"/>
    <col min="769" max="769" width="8.42578125" customWidth="1"/>
    <col min="770" max="770" width="38.85546875" customWidth="1"/>
    <col min="771" max="772" width="12.28515625" customWidth="1"/>
    <col min="773" max="774" width="0" hidden="1" customWidth="1"/>
    <col min="775" max="775" width="13.140625" customWidth="1"/>
    <col min="776" max="777" width="14" customWidth="1"/>
    <col min="778" max="784" width="0" hidden="1" customWidth="1"/>
    <col min="785" max="785" width="45.28515625" customWidth="1"/>
    <col min="1025" max="1025" width="8.42578125" customWidth="1"/>
    <col min="1026" max="1026" width="38.85546875" customWidth="1"/>
    <col min="1027" max="1028" width="12.28515625" customWidth="1"/>
    <col min="1029" max="1030" width="0" hidden="1" customWidth="1"/>
    <col min="1031" max="1031" width="13.140625" customWidth="1"/>
    <col min="1032" max="1033" width="14" customWidth="1"/>
    <col min="1034" max="1040" width="0" hidden="1" customWidth="1"/>
    <col min="1041" max="1041" width="45.28515625" customWidth="1"/>
    <col min="1281" max="1281" width="8.42578125" customWidth="1"/>
    <col min="1282" max="1282" width="38.85546875" customWidth="1"/>
    <col min="1283" max="1284" width="12.28515625" customWidth="1"/>
    <col min="1285" max="1286" width="0" hidden="1" customWidth="1"/>
    <col min="1287" max="1287" width="13.140625" customWidth="1"/>
    <col min="1288" max="1289" width="14" customWidth="1"/>
    <col min="1290" max="1296" width="0" hidden="1" customWidth="1"/>
    <col min="1297" max="1297" width="45.28515625" customWidth="1"/>
    <col min="1537" max="1537" width="8.42578125" customWidth="1"/>
    <col min="1538" max="1538" width="38.85546875" customWidth="1"/>
    <col min="1539" max="1540" width="12.28515625" customWidth="1"/>
    <col min="1541" max="1542" width="0" hidden="1" customWidth="1"/>
    <col min="1543" max="1543" width="13.140625" customWidth="1"/>
    <col min="1544" max="1545" width="14" customWidth="1"/>
    <col min="1546" max="1552" width="0" hidden="1" customWidth="1"/>
    <col min="1553" max="1553" width="45.28515625" customWidth="1"/>
    <col min="1793" max="1793" width="8.42578125" customWidth="1"/>
    <col min="1794" max="1794" width="38.85546875" customWidth="1"/>
    <col min="1795" max="1796" width="12.28515625" customWidth="1"/>
    <col min="1797" max="1798" width="0" hidden="1" customWidth="1"/>
    <col min="1799" max="1799" width="13.140625" customWidth="1"/>
    <col min="1800" max="1801" width="14" customWidth="1"/>
    <col min="1802" max="1808" width="0" hidden="1" customWidth="1"/>
    <col min="1809" max="1809" width="45.28515625" customWidth="1"/>
    <col min="2049" max="2049" width="8.42578125" customWidth="1"/>
    <col min="2050" max="2050" width="38.85546875" customWidth="1"/>
    <col min="2051" max="2052" width="12.28515625" customWidth="1"/>
    <col min="2053" max="2054" width="0" hidden="1" customWidth="1"/>
    <col min="2055" max="2055" width="13.140625" customWidth="1"/>
    <col min="2056" max="2057" width="14" customWidth="1"/>
    <col min="2058" max="2064" width="0" hidden="1" customWidth="1"/>
    <col min="2065" max="2065" width="45.28515625" customWidth="1"/>
    <col min="2305" max="2305" width="8.42578125" customWidth="1"/>
    <col min="2306" max="2306" width="38.85546875" customWidth="1"/>
    <col min="2307" max="2308" width="12.28515625" customWidth="1"/>
    <col min="2309" max="2310" width="0" hidden="1" customWidth="1"/>
    <col min="2311" max="2311" width="13.140625" customWidth="1"/>
    <col min="2312" max="2313" width="14" customWidth="1"/>
    <col min="2314" max="2320" width="0" hidden="1" customWidth="1"/>
    <col min="2321" max="2321" width="45.28515625" customWidth="1"/>
    <col min="2561" max="2561" width="8.42578125" customWidth="1"/>
    <col min="2562" max="2562" width="38.85546875" customWidth="1"/>
    <col min="2563" max="2564" width="12.28515625" customWidth="1"/>
    <col min="2565" max="2566" width="0" hidden="1" customWidth="1"/>
    <col min="2567" max="2567" width="13.140625" customWidth="1"/>
    <col min="2568" max="2569" width="14" customWidth="1"/>
    <col min="2570" max="2576" width="0" hidden="1" customWidth="1"/>
    <col min="2577" max="2577" width="45.28515625" customWidth="1"/>
    <col min="2817" max="2817" width="8.42578125" customWidth="1"/>
    <col min="2818" max="2818" width="38.85546875" customWidth="1"/>
    <col min="2819" max="2820" width="12.28515625" customWidth="1"/>
    <col min="2821" max="2822" width="0" hidden="1" customWidth="1"/>
    <col min="2823" max="2823" width="13.140625" customWidth="1"/>
    <col min="2824" max="2825" width="14" customWidth="1"/>
    <col min="2826" max="2832" width="0" hidden="1" customWidth="1"/>
    <col min="2833" max="2833" width="45.28515625" customWidth="1"/>
    <col min="3073" max="3073" width="8.42578125" customWidth="1"/>
    <col min="3074" max="3074" width="38.85546875" customWidth="1"/>
    <col min="3075" max="3076" width="12.28515625" customWidth="1"/>
    <col min="3077" max="3078" width="0" hidden="1" customWidth="1"/>
    <col min="3079" max="3079" width="13.140625" customWidth="1"/>
    <col min="3080" max="3081" width="14" customWidth="1"/>
    <col min="3082" max="3088" width="0" hidden="1" customWidth="1"/>
    <col min="3089" max="3089" width="45.28515625" customWidth="1"/>
    <col min="3329" max="3329" width="8.42578125" customWidth="1"/>
    <col min="3330" max="3330" width="38.85546875" customWidth="1"/>
    <col min="3331" max="3332" width="12.28515625" customWidth="1"/>
    <col min="3333" max="3334" width="0" hidden="1" customWidth="1"/>
    <col min="3335" max="3335" width="13.140625" customWidth="1"/>
    <col min="3336" max="3337" width="14" customWidth="1"/>
    <col min="3338" max="3344" width="0" hidden="1" customWidth="1"/>
    <col min="3345" max="3345" width="45.28515625" customWidth="1"/>
    <col min="3585" max="3585" width="8.42578125" customWidth="1"/>
    <col min="3586" max="3586" width="38.85546875" customWidth="1"/>
    <col min="3587" max="3588" width="12.28515625" customWidth="1"/>
    <col min="3589" max="3590" width="0" hidden="1" customWidth="1"/>
    <col min="3591" max="3591" width="13.140625" customWidth="1"/>
    <col min="3592" max="3593" width="14" customWidth="1"/>
    <col min="3594" max="3600" width="0" hidden="1" customWidth="1"/>
    <col min="3601" max="3601" width="45.28515625" customWidth="1"/>
    <col min="3841" max="3841" width="8.42578125" customWidth="1"/>
    <col min="3842" max="3842" width="38.85546875" customWidth="1"/>
    <col min="3843" max="3844" width="12.28515625" customWidth="1"/>
    <col min="3845" max="3846" width="0" hidden="1" customWidth="1"/>
    <col min="3847" max="3847" width="13.140625" customWidth="1"/>
    <col min="3848" max="3849" width="14" customWidth="1"/>
    <col min="3850" max="3856" width="0" hidden="1" customWidth="1"/>
    <col min="3857" max="3857" width="45.28515625" customWidth="1"/>
    <col min="4097" max="4097" width="8.42578125" customWidth="1"/>
    <col min="4098" max="4098" width="38.85546875" customWidth="1"/>
    <col min="4099" max="4100" width="12.28515625" customWidth="1"/>
    <col min="4101" max="4102" width="0" hidden="1" customWidth="1"/>
    <col min="4103" max="4103" width="13.140625" customWidth="1"/>
    <col min="4104" max="4105" width="14" customWidth="1"/>
    <col min="4106" max="4112" width="0" hidden="1" customWidth="1"/>
    <col min="4113" max="4113" width="45.28515625" customWidth="1"/>
    <col min="4353" max="4353" width="8.42578125" customWidth="1"/>
    <col min="4354" max="4354" width="38.85546875" customWidth="1"/>
    <col min="4355" max="4356" width="12.28515625" customWidth="1"/>
    <col min="4357" max="4358" width="0" hidden="1" customWidth="1"/>
    <col min="4359" max="4359" width="13.140625" customWidth="1"/>
    <col min="4360" max="4361" width="14" customWidth="1"/>
    <col min="4362" max="4368" width="0" hidden="1" customWidth="1"/>
    <col min="4369" max="4369" width="45.28515625" customWidth="1"/>
    <col min="4609" max="4609" width="8.42578125" customWidth="1"/>
    <col min="4610" max="4610" width="38.85546875" customWidth="1"/>
    <col min="4611" max="4612" width="12.28515625" customWidth="1"/>
    <col min="4613" max="4614" width="0" hidden="1" customWidth="1"/>
    <col min="4615" max="4615" width="13.140625" customWidth="1"/>
    <col min="4616" max="4617" width="14" customWidth="1"/>
    <col min="4618" max="4624" width="0" hidden="1" customWidth="1"/>
    <col min="4625" max="4625" width="45.28515625" customWidth="1"/>
    <col min="4865" max="4865" width="8.42578125" customWidth="1"/>
    <col min="4866" max="4866" width="38.85546875" customWidth="1"/>
    <col min="4867" max="4868" width="12.28515625" customWidth="1"/>
    <col min="4869" max="4870" width="0" hidden="1" customWidth="1"/>
    <col min="4871" max="4871" width="13.140625" customWidth="1"/>
    <col min="4872" max="4873" width="14" customWidth="1"/>
    <col min="4874" max="4880" width="0" hidden="1" customWidth="1"/>
    <col min="4881" max="4881" width="45.28515625" customWidth="1"/>
    <col min="5121" max="5121" width="8.42578125" customWidth="1"/>
    <col min="5122" max="5122" width="38.85546875" customWidth="1"/>
    <col min="5123" max="5124" width="12.28515625" customWidth="1"/>
    <col min="5125" max="5126" width="0" hidden="1" customWidth="1"/>
    <col min="5127" max="5127" width="13.140625" customWidth="1"/>
    <col min="5128" max="5129" width="14" customWidth="1"/>
    <col min="5130" max="5136" width="0" hidden="1" customWidth="1"/>
    <col min="5137" max="5137" width="45.28515625" customWidth="1"/>
    <col min="5377" max="5377" width="8.42578125" customWidth="1"/>
    <col min="5378" max="5378" width="38.85546875" customWidth="1"/>
    <col min="5379" max="5380" width="12.28515625" customWidth="1"/>
    <col min="5381" max="5382" width="0" hidden="1" customWidth="1"/>
    <col min="5383" max="5383" width="13.140625" customWidth="1"/>
    <col min="5384" max="5385" width="14" customWidth="1"/>
    <col min="5386" max="5392" width="0" hidden="1" customWidth="1"/>
    <col min="5393" max="5393" width="45.28515625" customWidth="1"/>
    <col min="5633" max="5633" width="8.42578125" customWidth="1"/>
    <col min="5634" max="5634" width="38.85546875" customWidth="1"/>
    <col min="5635" max="5636" width="12.28515625" customWidth="1"/>
    <col min="5637" max="5638" width="0" hidden="1" customWidth="1"/>
    <col min="5639" max="5639" width="13.140625" customWidth="1"/>
    <col min="5640" max="5641" width="14" customWidth="1"/>
    <col min="5642" max="5648" width="0" hidden="1" customWidth="1"/>
    <col min="5649" max="5649" width="45.28515625" customWidth="1"/>
    <col min="5889" max="5889" width="8.42578125" customWidth="1"/>
    <col min="5890" max="5890" width="38.85546875" customWidth="1"/>
    <col min="5891" max="5892" width="12.28515625" customWidth="1"/>
    <col min="5893" max="5894" width="0" hidden="1" customWidth="1"/>
    <col min="5895" max="5895" width="13.140625" customWidth="1"/>
    <col min="5896" max="5897" width="14" customWidth="1"/>
    <col min="5898" max="5904" width="0" hidden="1" customWidth="1"/>
    <col min="5905" max="5905" width="45.28515625" customWidth="1"/>
    <col min="6145" max="6145" width="8.42578125" customWidth="1"/>
    <col min="6146" max="6146" width="38.85546875" customWidth="1"/>
    <col min="6147" max="6148" width="12.28515625" customWidth="1"/>
    <col min="6149" max="6150" width="0" hidden="1" customWidth="1"/>
    <col min="6151" max="6151" width="13.140625" customWidth="1"/>
    <col min="6152" max="6153" width="14" customWidth="1"/>
    <col min="6154" max="6160" width="0" hidden="1" customWidth="1"/>
    <col min="6161" max="6161" width="45.28515625" customWidth="1"/>
    <col min="6401" max="6401" width="8.42578125" customWidth="1"/>
    <col min="6402" max="6402" width="38.85546875" customWidth="1"/>
    <col min="6403" max="6404" width="12.28515625" customWidth="1"/>
    <col min="6405" max="6406" width="0" hidden="1" customWidth="1"/>
    <col min="6407" max="6407" width="13.140625" customWidth="1"/>
    <col min="6408" max="6409" width="14" customWidth="1"/>
    <col min="6410" max="6416" width="0" hidden="1" customWidth="1"/>
    <col min="6417" max="6417" width="45.28515625" customWidth="1"/>
    <col min="6657" max="6657" width="8.42578125" customWidth="1"/>
    <col min="6658" max="6658" width="38.85546875" customWidth="1"/>
    <col min="6659" max="6660" width="12.28515625" customWidth="1"/>
    <col min="6661" max="6662" width="0" hidden="1" customWidth="1"/>
    <col min="6663" max="6663" width="13.140625" customWidth="1"/>
    <col min="6664" max="6665" width="14" customWidth="1"/>
    <col min="6666" max="6672" width="0" hidden="1" customWidth="1"/>
    <col min="6673" max="6673" width="45.28515625" customWidth="1"/>
    <col min="6913" max="6913" width="8.42578125" customWidth="1"/>
    <col min="6914" max="6914" width="38.85546875" customWidth="1"/>
    <col min="6915" max="6916" width="12.28515625" customWidth="1"/>
    <col min="6917" max="6918" width="0" hidden="1" customWidth="1"/>
    <col min="6919" max="6919" width="13.140625" customWidth="1"/>
    <col min="6920" max="6921" width="14" customWidth="1"/>
    <col min="6922" max="6928" width="0" hidden="1" customWidth="1"/>
    <col min="6929" max="6929" width="45.28515625" customWidth="1"/>
    <col min="7169" max="7169" width="8.42578125" customWidth="1"/>
    <col min="7170" max="7170" width="38.85546875" customWidth="1"/>
    <col min="7171" max="7172" width="12.28515625" customWidth="1"/>
    <col min="7173" max="7174" width="0" hidden="1" customWidth="1"/>
    <col min="7175" max="7175" width="13.140625" customWidth="1"/>
    <col min="7176" max="7177" width="14" customWidth="1"/>
    <col min="7178" max="7184" width="0" hidden="1" customWidth="1"/>
    <col min="7185" max="7185" width="45.28515625" customWidth="1"/>
    <col min="7425" max="7425" width="8.42578125" customWidth="1"/>
    <col min="7426" max="7426" width="38.85546875" customWidth="1"/>
    <col min="7427" max="7428" width="12.28515625" customWidth="1"/>
    <col min="7429" max="7430" width="0" hidden="1" customWidth="1"/>
    <col min="7431" max="7431" width="13.140625" customWidth="1"/>
    <col min="7432" max="7433" width="14" customWidth="1"/>
    <col min="7434" max="7440" width="0" hidden="1" customWidth="1"/>
    <col min="7441" max="7441" width="45.28515625" customWidth="1"/>
    <col min="7681" max="7681" width="8.42578125" customWidth="1"/>
    <col min="7682" max="7682" width="38.85546875" customWidth="1"/>
    <col min="7683" max="7684" width="12.28515625" customWidth="1"/>
    <col min="7685" max="7686" width="0" hidden="1" customWidth="1"/>
    <col min="7687" max="7687" width="13.140625" customWidth="1"/>
    <col min="7688" max="7689" width="14" customWidth="1"/>
    <col min="7690" max="7696" width="0" hidden="1" customWidth="1"/>
    <col min="7697" max="7697" width="45.28515625" customWidth="1"/>
    <col min="7937" max="7937" width="8.42578125" customWidth="1"/>
    <col min="7938" max="7938" width="38.85546875" customWidth="1"/>
    <col min="7939" max="7940" width="12.28515625" customWidth="1"/>
    <col min="7941" max="7942" width="0" hidden="1" customWidth="1"/>
    <col min="7943" max="7943" width="13.140625" customWidth="1"/>
    <col min="7944" max="7945" width="14" customWidth="1"/>
    <col min="7946" max="7952" width="0" hidden="1" customWidth="1"/>
    <col min="7953" max="7953" width="45.28515625" customWidth="1"/>
    <col min="8193" max="8193" width="8.42578125" customWidth="1"/>
    <col min="8194" max="8194" width="38.85546875" customWidth="1"/>
    <col min="8195" max="8196" width="12.28515625" customWidth="1"/>
    <col min="8197" max="8198" width="0" hidden="1" customWidth="1"/>
    <col min="8199" max="8199" width="13.140625" customWidth="1"/>
    <col min="8200" max="8201" width="14" customWidth="1"/>
    <col min="8202" max="8208" width="0" hidden="1" customWidth="1"/>
    <col min="8209" max="8209" width="45.28515625" customWidth="1"/>
    <col min="8449" max="8449" width="8.42578125" customWidth="1"/>
    <col min="8450" max="8450" width="38.85546875" customWidth="1"/>
    <col min="8451" max="8452" width="12.28515625" customWidth="1"/>
    <col min="8453" max="8454" width="0" hidden="1" customWidth="1"/>
    <col min="8455" max="8455" width="13.140625" customWidth="1"/>
    <col min="8456" max="8457" width="14" customWidth="1"/>
    <col min="8458" max="8464" width="0" hidden="1" customWidth="1"/>
    <col min="8465" max="8465" width="45.28515625" customWidth="1"/>
    <col min="8705" max="8705" width="8.42578125" customWidth="1"/>
    <col min="8706" max="8706" width="38.85546875" customWidth="1"/>
    <col min="8707" max="8708" width="12.28515625" customWidth="1"/>
    <col min="8709" max="8710" width="0" hidden="1" customWidth="1"/>
    <col min="8711" max="8711" width="13.140625" customWidth="1"/>
    <col min="8712" max="8713" width="14" customWidth="1"/>
    <col min="8714" max="8720" width="0" hidden="1" customWidth="1"/>
    <col min="8721" max="8721" width="45.28515625" customWidth="1"/>
    <col min="8961" max="8961" width="8.42578125" customWidth="1"/>
    <col min="8962" max="8962" width="38.85546875" customWidth="1"/>
    <col min="8963" max="8964" width="12.28515625" customWidth="1"/>
    <col min="8965" max="8966" width="0" hidden="1" customWidth="1"/>
    <col min="8967" max="8967" width="13.140625" customWidth="1"/>
    <col min="8968" max="8969" width="14" customWidth="1"/>
    <col min="8970" max="8976" width="0" hidden="1" customWidth="1"/>
    <col min="8977" max="8977" width="45.28515625" customWidth="1"/>
    <col min="9217" max="9217" width="8.42578125" customWidth="1"/>
    <col min="9218" max="9218" width="38.85546875" customWidth="1"/>
    <col min="9219" max="9220" width="12.28515625" customWidth="1"/>
    <col min="9221" max="9222" width="0" hidden="1" customWidth="1"/>
    <col min="9223" max="9223" width="13.140625" customWidth="1"/>
    <col min="9224" max="9225" width="14" customWidth="1"/>
    <col min="9226" max="9232" width="0" hidden="1" customWidth="1"/>
    <col min="9233" max="9233" width="45.28515625" customWidth="1"/>
    <col min="9473" max="9473" width="8.42578125" customWidth="1"/>
    <col min="9474" max="9474" width="38.85546875" customWidth="1"/>
    <col min="9475" max="9476" width="12.28515625" customWidth="1"/>
    <col min="9477" max="9478" width="0" hidden="1" customWidth="1"/>
    <col min="9479" max="9479" width="13.140625" customWidth="1"/>
    <col min="9480" max="9481" width="14" customWidth="1"/>
    <col min="9482" max="9488" width="0" hidden="1" customWidth="1"/>
    <col min="9489" max="9489" width="45.28515625" customWidth="1"/>
    <col min="9729" max="9729" width="8.42578125" customWidth="1"/>
    <col min="9730" max="9730" width="38.85546875" customWidth="1"/>
    <col min="9731" max="9732" width="12.28515625" customWidth="1"/>
    <col min="9733" max="9734" width="0" hidden="1" customWidth="1"/>
    <col min="9735" max="9735" width="13.140625" customWidth="1"/>
    <col min="9736" max="9737" width="14" customWidth="1"/>
    <col min="9738" max="9744" width="0" hidden="1" customWidth="1"/>
    <col min="9745" max="9745" width="45.28515625" customWidth="1"/>
    <col min="9985" max="9985" width="8.42578125" customWidth="1"/>
    <col min="9986" max="9986" width="38.85546875" customWidth="1"/>
    <col min="9987" max="9988" width="12.28515625" customWidth="1"/>
    <col min="9989" max="9990" width="0" hidden="1" customWidth="1"/>
    <col min="9991" max="9991" width="13.140625" customWidth="1"/>
    <col min="9992" max="9993" width="14" customWidth="1"/>
    <col min="9994" max="10000" width="0" hidden="1" customWidth="1"/>
    <col min="10001" max="10001" width="45.28515625" customWidth="1"/>
    <col min="10241" max="10241" width="8.42578125" customWidth="1"/>
    <col min="10242" max="10242" width="38.85546875" customWidth="1"/>
    <col min="10243" max="10244" width="12.28515625" customWidth="1"/>
    <col min="10245" max="10246" width="0" hidden="1" customWidth="1"/>
    <col min="10247" max="10247" width="13.140625" customWidth="1"/>
    <col min="10248" max="10249" width="14" customWidth="1"/>
    <col min="10250" max="10256" width="0" hidden="1" customWidth="1"/>
    <col min="10257" max="10257" width="45.28515625" customWidth="1"/>
    <col min="10497" max="10497" width="8.42578125" customWidth="1"/>
    <col min="10498" max="10498" width="38.85546875" customWidth="1"/>
    <col min="10499" max="10500" width="12.28515625" customWidth="1"/>
    <col min="10501" max="10502" width="0" hidden="1" customWidth="1"/>
    <col min="10503" max="10503" width="13.140625" customWidth="1"/>
    <col min="10504" max="10505" width="14" customWidth="1"/>
    <col min="10506" max="10512" width="0" hidden="1" customWidth="1"/>
    <col min="10513" max="10513" width="45.28515625" customWidth="1"/>
    <col min="10753" max="10753" width="8.42578125" customWidth="1"/>
    <col min="10754" max="10754" width="38.85546875" customWidth="1"/>
    <col min="10755" max="10756" width="12.28515625" customWidth="1"/>
    <col min="10757" max="10758" width="0" hidden="1" customWidth="1"/>
    <col min="10759" max="10759" width="13.140625" customWidth="1"/>
    <col min="10760" max="10761" width="14" customWidth="1"/>
    <col min="10762" max="10768" width="0" hidden="1" customWidth="1"/>
    <col min="10769" max="10769" width="45.28515625" customWidth="1"/>
    <col min="11009" max="11009" width="8.42578125" customWidth="1"/>
    <col min="11010" max="11010" width="38.85546875" customWidth="1"/>
    <col min="11011" max="11012" width="12.28515625" customWidth="1"/>
    <col min="11013" max="11014" width="0" hidden="1" customWidth="1"/>
    <col min="11015" max="11015" width="13.140625" customWidth="1"/>
    <col min="11016" max="11017" width="14" customWidth="1"/>
    <col min="11018" max="11024" width="0" hidden="1" customWidth="1"/>
    <col min="11025" max="11025" width="45.28515625" customWidth="1"/>
    <col min="11265" max="11265" width="8.42578125" customWidth="1"/>
    <col min="11266" max="11266" width="38.85546875" customWidth="1"/>
    <col min="11267" max="11268" width="12.28515625" customWidth="1"/>
    <col min="11269" max="11270" width="0" hidden="1" customWidth="1"/>
    <col min="11271" max="11271" width="13.140625" customWidth="1"/>
    <col min="11272" max="11273" width="14" customWidth="1"/>
    <col min="11274" max="11280" width="0" hidden="1" customWidth="1"/>
    <col min="11281" max="11281" width="45.28515625" customWidth="1"/>
    <col min="11521" max="11521" width="8.42578125" customWidth="1"/>
    <col min="11522" max="11522" width="38.85546875" customWidth="1"/>
    <col min="11523" max="11524" width="12.28515625" customWidth="1"/>
    <col min="11525" max="11526" width="0" hidden="1" customWidth="1"/>
    <col min="11527" max="11527" width="13.140625" customWidth="1"/>
    <col min="11528" max="11529" width="14" customWidth="1"/>
    <col min="11530" max="11536" width="0" hidden="1" customWidth="1"/>
    <col min="11537" max="11537" width="45.28515625" customWidth="1"/>
    <col min="11777" max="11777" width="8.42578125" customWidth="1"/>
    <col min="11778" max="11778" width="38.85546875" customWidth="1"/>
    <col min="11779" max="11780" width="12.28515625" customWidth="1"/>
    <col min="11781" max="11782" width="0" hidden="1" customWidth="1"/>
    <col min="11783" max="11783" width="13.140625" customWidth="1"/>
    <col min="11784" max="11785" width="14" customWidth="1"/>
    <col min="11786" max="11792" width="0" hidden="1" customWidth="1"/>
    <col min="11793" max="11793" width="45.28515625" customWidth="1"/>
    <col min="12033" max="12033" width="8.42578125" customWidth="1"/>
    <col min="12034" max="12034" width="38.85546875" customWidth="1"/>
    <col min="12035" max="12036" width="12.28515625" customWidth="1"/>
    <col min="12037" max="12038" width="0" hidden="1" customWidth="1"/>
    <col min="12039" max="12039" width="13.140625" customWidth="1"/>
    <col min="12040" max="12041" width="14" customWidth="1"/>
    <col min="12042" max="12048" width="0" hidden="1" customWidth="1"/>
    <col min="12049" max="12049" width="45.28515625" customWidth="1"/>
    <col min="12289" max="12289" width="8.42578125" customWidth="1"/>
    <col min="12290" max="12290" width="38.85546875" customWidth="1"/>
    <col min="12291" max="12292" width="12.28515625" customWidth="1"/>
    <col min="12293" max="12294" width="0" hidden="1" customWidth="1"/>
    <col min="12295" max="12295" width="13.140625" customWidth="1"/>
    <col min="12296" max="12297" width="14" customWidth="1"/>
    <col min="12298" max="12304" width="0" hidden="1" customWidth="1"/>
    <col min="12305" max="12305" width="45.28515625" customWidth="1"/>
    <col min="12545" max="12545" width="8.42578125" customWidth="1"/>
    <col min="12546" max="12546" width="38.85546875" customWidth="1"/>
    <col min="12547" max="12548" width="12.28515625" customWidth="1"/>
    <col min="12549" max="12550" width="0" hidden="1" customWidth="1"/>
    <col min="12551" max="12551" width="13.140625" customWidth="1"/>
    <col min="12552" max="12553" width="14" customWidth="1"/>
    <col min="12554" max="12560" width="0" hidden="1" customWidth="1"/>
    <col min="12561" max="12561" width="45.28515625" customWidth="1"/>
    <col min="12801" max="12801" width="8.42578125" customWidth="1"/>
    <col min="12802" max="12802" width="38.85546875" customWidth="1"/>
    <col min="12803" max="12804" width="12.28515625" customWidth="1"/>
    <col min="12805" max="12806" width="0" hidden="1" customWidth="1"/>
    <col min="12807" max="12807" width="13.140625" customWidth="1"/>
    <col min="12808" max="12809" width="14" customWidth="1"/>
    <col min="12810" max="12816" width="0" hidden="1" customWidth="1"/>
    <col min="12817" max="12817" width="45.28515625" customWidth="1"/>
    <col min="13057" max="13057" width="8.42578125" customWidth="1"/>
    <col min="13058" max="13058" width="38.85546875" customWidth="1"/>
    <col min="13059" max="13060" width="12.28515625" customWidth="1"/>
    <col min="13061" max="13062" width="0" hidden="1" customWidth="1"/>
    <col min="13063" max="13063" width="13.140625" customWidth="1"/>
    <col min="13064" max="13065" width="14" customWidth="1"/>
    <col min="13066" max="13072" width="0" hidden="1" customWidth="1"/>
    <col min="13073" max="13073" width="45.28515625" customWidth="1"/>
    <col min="13313" max="13313" width="8.42578125" customWidth="1"/>
    <col min="13314" max="13314" width="38.85546875" customWidth="1"/>
    <col min="13315" max="13316" width="12.28515625" customWidth="1"/>
    <col min="13317" max="13318" width="0" hidden="1" customWidth="1"/>
    <col min="13319" max="13319" width="13.140625" customWidth="1"/>
    <col min="13320" max="13321" width="14" customWidth="1"/>
    <col min="13322" max="13328" width="0" hidden="1" customWidth="1"/>
    <col min="13329" max="13329" width="45.28515625" customWidth="1"/>
    <col min="13569" max="13569" width="8.42578125" customWidth="1"/>
    <col min="13570" max="13570" width="38.85546875" customWidth="1"/>
    <col min="13571" max="13572" width="12.28515625" customWidth="1"/>
    <col min="13573" max="13574" width="0" hidden="1" customWidth="1"/>
    <col min="13575" max="13575" width="13.140625" customWidth="1"/>
    <col min="13576" max="13577" width="14" customWidth="1"/>
    <col min="13578" max="13584" width="0" hidden="1" customWidth="1"/>
    <col min="13585" max="13585" width="45.28515625" customWidth="1"/>
    <col min="13825" max="13825" width="8.42578125" customWidth="1"/>
    <col min="13826" max="13826" width="38.85546875" customWidth="1"/>
    <col min="13827" max="13828" width="12.28515625" customWidth="1"/>
    <col min="13829" max="13830" width="0" hidden="1" customWidth="1"/>
    <col min="13831" max="13831" width="13.140625" customWidth="1"/>
    <col min="13832" max="13833" width="14" customWidth="1"/>
    <col min="13834" max="13840" width="0" hidden="1" customWidth="1"/>
    <col min="13841" max="13841" width="45.28515625" customWidth="1"/>
    <col min="14081" max="14081" width="8.42578125" customWidth="1"/>
    <col min="14082" max="14082" width="38.85546875" customWidth="1"/>
    <col min="14083" max="14084" width="12.28515625" customWidth="1"/>
    <col min="14085" max="14086" width="0" hidden="1" customWidth="1"/>
    <col min="14087" max="14087" width="13.140625" customWidth="1"/>
    <col min="14088" max="14089" width="14" customWidth="1"/>
    <col min="14090" max="14096" width="0" hidden="1" customWidth="1"/>
    <col min="14097" max="14097" width="45.28515625" customWidth="1"/>
    <col min="14337" max="14337" width="8.42578125" customWidth="1"/>
    <col min="14338" max="14338" width="38.85546875" customWidth="1"/>
    <col min="14339" max="14340" width="12.28515625" customWidth="1"/>
    <col min="14341" max="14342" width="0" hidden="1" customWidth="1"/>
    <col min="14343" max="14343" width="13.140625" customWidth="1"/>
    <col min="14344" max="14345" width="14" customWidth="1"/>
    <col min="14346" max="14352" width="0" hidden="1" customWidth="1"/>
    <col min="14353" max="14353" width="45.28515625" customWidth="1"/>
    <col min="14593" max="14593" width="8.42578125" customWidth="1"/>
    <col min="14594" max="14594" width="38.85546875" customWidth="1"/>
    <col min="14595" max="14596" width="12.28515625" customWidth="1"/>
    <col min="14597" max="14598" width="0" hidden="1" customWidth="1"/>
    <col min="14599" max="14599" width="13.140625" customWidth="1"/>
    <col min="14600" max="14601" width="14" customWidth="1"/>
    <col min="14602" max="14608" width="0" hidden="1" customWidth="1"/>
    <col min="14609" max="14609" width="45.28515625" customWidth="1"/>
    <col min="14849" max="14849" width="8.42578125" customWidth="1"/>
    <col min="14850" max="14850" width="38.85546875" customWidth="1"/>
    <col min="14851" max="14852" width="12.28515625" customWidth="1"/>
    <col min="14853" max="14854" width="0" hidden="1" customWidth="1"/>
    <col min="14855" max="14855" width="13.140625" customWidth="1"/>
    <col min="14856" max="14857" width="14" customWidth="1"/>
    <col min="14858" max="14864" width="0" hidden="1" customWidth="1"/>
    <col min="14865" max="14865" width="45.28515625" customWidth="1"/>
    <col min="15105" max="15105" width="8.42578125" customWidth="1"/>
    <col min="15106" max="15106" width="38.85546875" customWidth="1"/>
    <col min="15107" max="15108" width="12.28515625" customWidth="1"/>
    <col min="15109" max="15110" width="0" hidden="1" customWidth="1"/>
    <col min="15111" max="15111" width="13.140625" customWidth="1"/>
    <col min="15112" max="15113" width="14" customWidth="1"/>
    <col min="15114" max="15120" width="0" hidden="1" customWidth="1"/>
    <col min="15121" max="15121" width="45.28515625" customWidth="1"/>
    <col min="15361" max="15361" width="8.42578125" customWidth="1"/>
    <col min="15362" max="15362" width="38.85546875" customWidth="1"/>
    <col min="15363" max="15364" width="12.28515625" customWidth="1"/>
    <col min="15365" max="15366" width="0" hidden="1" customWidth="1"/>
    <col min="15367" max="15367" width="13.140625" customWidth="1"/>
    <col min="15368" max="15369" width="14" customWidth="1"/>
    <col min="15370" max="15376" width="0" hidden="1" customWidth="1"/>
    <col min="15377" max="15377" width="45.28515625" customWidth="1"/>
    <col min="15617" max="15617" width="8.42578125" customWidth="1"/>
    <col min="15618" max="15618" width="38.85546875" customWidth="1"/>
    <col min="15619" max="15620" width="12.28515625" customWidth="1"/>
    <col min="15621" max="15622" width="0" hidden="1" customWidth="1"/>
    <col min="15623" max="15623" width="13.140625" customWidth="1"/>
    <col min="15624" max="15625" width="14" customWidth="1"/>
    <col min="15626" max="15632" width="0" hidden="1" customWidth="1"/>
    <col min="15633" max="15633" width="45.28515625" customWidth="1"/>
    <col min="15873" max="15873" width="8.42578125" customWidth="1"/>
    <col min="15874" max="15874" width="38.85546875" customWidth="1"/>
    <col min="15875" max="15876" width="12.28515625" customWidth="1"/>
    <col min="15877" max="15878" width="0" hidden="1" customWidth="1"/>
    <col min="15879" max="15879" width="13.140625" customWidth="1"/>
    <col min="15880" max="15881" width="14" customWidth="1"/>
    <col min="15882" max="15888" width="0" hidden="1" customWidth="1"/>
    <col min="15889" max="15889" width="45.28515625" customWidth="1"/>
    <col min="16129" max="16129" width="8.42578125" customWidth="1"/>
    <col min="16130" max="16130" width="38.85546875" customWidth="1"/>
    <col min="16131" max="16132" width="12.28515625" customWidth="1"/>
    <col min="16133" max="16134" width="0" hidden="1" customWidth="1"/>
    <col min="16135" max="16135" width="13.140625" customWidth="1"/>
    <col min="16136" max="16137" width="14" customWidth="1"/>
    <col min="16138" max="16144" width="0" hidden="1" customWidth="1"/>
    <col min="16145" max="16145" width="45.28515625" customWidth="1"/>
  </cols>
  <sheetData>
    <row r="1" spans="1:17" ht="36" customHeight="1">
      <c r="A1" s="117"/>
      <c r="B1" s="197" t="s">
        <v>255</v>
      </c>
      <c r="C1" s="197"/>
      <c r="D1" s="197"/>
      <c r="E1" s="197"/>
      <c r="F1" s="197"/>
      <c r="G1" s="197"/>
      <c r="H1" s="197"/>
      <c r="I1" s="197"/>
      <c r="Q1" s="77" t="s">
        <v>233</v>
      </c>
    </row>
    <row r="2" spans="1:17" ht="18.75">
      <c r="A2" s="117"/>
      <c r="B2" s="117"/>
      <c r="C2" s="117"/>
      <c r="D2" s="117"/>
      <c r="E2" s="120"/>
      <c r="F2" s="117"/>
    </row>
    <row r="3" spans="1:17" ht="18.75">
      <c r="A3" s="217" t="s">
        <v>180</v>
      </c>
      <c r="B3" s="217"/>
      <c r="C3" s="217"/>
      <c r="D3" s="217"/>
      <c r="E3" s="217"/>
      <c r="F3" s="217"/>
      <c r="G3" s="217"/>
      <c r="H3" s="217"/>
      <c r="I3" s="217"/>
    </row>
    <row r="4" spans="1:17" ht="18.75">
      <c r="A4" s="217" t="s">
        <v>242</v>
      </c>
      <c r="B4" s="217"/>
      <c r="C4" s="217"/>
      <c r="D4" s="217"/>
      <c r="E4" s="217"/>
      <c r="F4" s="217"/>
      <c r="G4" s="217"/>
      <c r="H4" s="217"/>
      <c r="I4" s="217"/>
    </row>
    <row r="5" spans="1:17" ht="18.75">
      <c r="A5" s="217" t="s">
        <v>243</v>
      </c>
      <c r="B5" s="217"/>
      <c r="C5" s="217"/>
      <c r="D5" s="217"/>
      <c r="E5" s="217"/>
      <c r="F5" s="217"/>
      <c r="G5" s="217"/>
      <c r="H5" s="217"/>
      <c r="I5" s="217"/>
    </row>
    <row r="6" spans="1:17" ht="15.75">
      <c r="A6" s="167"/>
      <c r="B6" s="167"/>
      <c r="C6" s="167"/>
      <c r="D6" s="167"/>
      <c r="E6" s="168"/>
      <c r="F6" s="167"/>
      <c r="G6" s="167"/>
      <c r="H6" s="167"/>
      <c r="I6" s="121" t="s">
        <v>147</v>
      </c>
    </row>
    <row r="7" spans="1:17" ht="21" customHeight="1">
      <c r="A7" s="224"/>
      <c r="B7" s="224" t="s">
        <v>0</v>
      </c>
      <c r="C7" s="224" t="s">
        <v>181</v>
      </c>
      <c r="D7" s="224" t="s">
        <v>256</v>
      </c>
      <c r="E7" s="224" t="s">
        <v>257</v>
      </c>
      <c r="F7" s="224"/>
      <c r="G7" s="224" t="s">
        <v>258</v>
      </c>
      <c r="H7" s="224"/>
      <c r="I7" s="224"/>
    </row>
    <row r="8" spans="1:17" ht="84.6" customHeight="1">
      <c r="A8" s="224"/>
      <c r="B8" s="224"/>
      <c r="C8" s="224"/>
      <c r="D8" s="224"/>
      <c r="E8" s="135" t="s">
        <v>151</v>
      </c>
      <c r="F8" s="48" t="s">
        <v>152</v>
      </c>
      <c r="G8" s="71" t="s">
        <v>249</v>
      </c>
      <c r="H8" s="71" t="s">
        <v>250</v>
      </c>
      <c r="I8" s="71" t="s">
        <v>251</v>
      </c>
    </row>
    <row r="9" spans="1:17" ht="16.899999999999999" customHeight="1">
      <c r="A9" s="48">
        <v>1</v>
      </c>
      <c r="B9" s="48">
        <v>2</v>
      </c>
      <c r="C9" s="48">
        <v>3</v>
      </c>
      <c r="D9" s="48">
        <v>4</v>
      </c>
      <c r="E9" s="135"/>
      <c r="F9" s="48"/>
      <c r="G9" s="48">
        <v>5</v>
      </c>
      <c r="H9" s="48">
        <v>6</v>
      </c>
      <c r="I9" s="48">
        <v>7</v>
      </c>
    </row>
    <row r="10" spans="1:17" s="1" customFormat="1" ht="17.45" customHeight="1">
      <c r="A10" s="48">
        <v>1</v>
      </c>
      <c r="B10" s="3" t="s">
        <v>1</v>
      </c>
      <c r="C10" s="4">
        <v>9999.0650000000005</v>
      </c>
      <c r="D10" s="4">
        <v>11592.77</v>
      </c>
      <c r="E10" s="48">
        <v>6710.6499999999987</v>
      </c>
      <c r="F10" s="48">
        <v>15839.28</v>
      </c>
      <c r="G10" s="4">
        <v>2815.79</v>
      </c>
      <c r="H10" s="48">
        <v>4222.5999999999995</v>
      </c>
      <c r="I10" s="48">
        <v>4554.3799999999992</v>
      </c>
      <c r="K10" s="1">
        <v>14486.95464</v>
      </c>
      <c r="L10" s="1">
        <v>11592.77</v>
      </c>
      <c r="M10" s="1">
        <v>2815.79</v>
      </c>
      <c r="N10" s="1">
        <v>4222.5999999999995</v>
      </c>
      <c r="O10" s="1">
        <v>4554.3799999999992</v>
      </c>
    </row>
    <row r="11" spans="1:17" ht="34.15" customHeight="1">
      <c r="A11" s="48" t="s">
        <v>2</v>
      </c>
      <c r="B11" s="3" t="s">
        <v>3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K11">
        <v>0</v>
      </c>
      <c r="L11">
        <v>0</v>
      </c>
    </row>
    <row r="12" spans="1:17" ht="35.25" customHeight="1">
      <c r="A12" s="48" t="s">
        <v>4</v>
      </c>
      <c r="B12" s="3" t="s">
        <v>5</v>
      </c>
      <c r="C12" s="4">
        <v>8864.875</v>
      </c>
      <c r="D12" s="4">
        <v>10070.81</v>
      </c>
      <c r="E12" s="135">
        <v>448.32</v>
      </c>
      <c r="F12" s="48">
        <v>7856.8000000000011</v>
      </c>
      <c r="G12" s="4">
        <v>2450.8999999999996</v>
      </c>
      <c r="H12" s="4">
        <v>3675.2699999999995</v>
      </c>
      <c r="I12" s="4">
        <v>3944.64</v>
      </c>
      <c r="K12">
        <v>10899.70464</v>
      </c>
      <c r="L12">
        <v>10070.81</v>
      </c>
      <c r="M12">
        <v>2450.8999999999996</v>
      </c>
      <c r="N12">
        <v>3675.2699999999995</v>
      </c>
      <c r="O12">
        <v>3944.64</v>
      </c>
    </row>
    <row r="13" spans="1:17" ht="28.9" customHeight="1">
      <c r="A13" s="48" t="s">
        <v>6</v>
      </c>
      <c r="B13" s="3" t="s">
        <v>7</v>
      </c>
      <c r="C13" s="4">
        <v>1177</v>
      </c>
      <c r="D13" s="4">
        <v>2289.54</v>
      </c>
      <c r="E13" s="136">
        <v>448.32</v>
      </c>
      <c r="F13" s="4">
        <v>7856.8000000000011</v>
      </c>
      <c r="G13" s="4">
        <v>548.03</v>
      </c>
      <c r="H13" s="4">
        <v>821.28</v>
      </c>
      <c r="I13" s="4">
        <v>920.23</v>
      </c>
      <c r="K13">
        <v>3288.8486399999997</v>
      </c>
      <c r="L13">
        <v>2289.54</v>
      </c>
      <c r="M13">
        <v>548.03</v>
      </c>
      <c r="N13">
        <v>821.28</v>
      </c>
      <c r="O13">
        <v>920.23</v>
      </c>
    </row>
    <row r="14" spans="1:17" ht="30" customHeight="1">
      <c r="A14" s="48" t="s">
        <v>8</v>
      </c>
      <c r="B14" s="3" t="s">
        <v>177</v>
      </c>
      <c r="C14" s="137">
        <v>1177</v>
      </c>
      <c r="D14" s="4">
        <v>2289.54</v>
      </c>
      <c r="E14" s="135">
        <v>329.14</v>
      </c>
      <c r="F14" s="48">
        <v>7370.8700000000008</v>
      </c>
      <c r="G14" s="48">
        <v>548.03</v>
      </c>
      <c r="H14" s="48">
        <v>821.28</v>
      </c>
      <c r="I14" s="48">
        <v>920.23</v>
      </c>
      <c r="K14">
        <v>3288.8486399999997</v>
      </c>
      <c r="L14">
        <v>2289.54</v>
      </c>
      <c r="M14">
        <v>548.03</v>
      </c>
      <c r="N14">
        <v>821.28</v>
      </c>
      <c r="O14">
        <v>920.23</v>
      </c>
    </row>
    <row r="15" spans="1:17" s="7" customFormat="1" ht="16.899999999999999" customHeight="1">
      <c r="A15" s="43"/>
      <c r="B15" s="5" t="s">
        <v>9</v>
      </c>
      <c r="C15" s="48">
        <v>676.43678160919546</v>
      </c>
      <c r="D15" s="43">
        <v>1179.1400000000001</v>
      </c>
      <c r="E15" s="169"/>
      <c r="F15" s="43"/>
      <c r="G15" s="43">
        <v>291.34999999999997</v>
      </c>
      <c r="H15" s="43">
        <v>436.62</v>
      </c>
      <c r="I15" s="43">
        <v>451.17</v>
      </c>
      <c r="K15" s="7">
        <v>1712.942</v>
      </c>
      <c r="L15" s="7">
        <v>1179.1400000000001</v>
      </c>
      <c r="M15" s="7">
        <v>291.34999999999997</v>
      </c>
      <c r="N15" s="7">
        <v>436.62</v>
      </c>
      <c r="O15" s="7">
        <v>451.17</v>
      </c>
    </row>
    <row r="16" spans="1:17" s="7" customFormat="1" ht="15.6" customHeight="1">
      <c r="A16" s="43"/>
      <c r="B16" s="5" t="s">
        <v>10</v>
      </c>
      <c r="C16" s="43">
        <v>1.7399999999999998</v>
      </c>
      <c r="D16" s="50">
        <v>1.9417032752684158</v>
      </c>
      <c r="E16" s="169"/>
      <c r="F16" s="43"/>
      <c r="G16" s="43">
        <v>1.8809999999999998</v>
      </c>
      <c r="H16" s="43">
        <v>1.8809999999999998</v>
      </c>
      <c r="I16" s="50">
        <v>2.0396549999999998</v>
      </c>
      <c r="K16" s="7">
        <v>1.92</v>
      </c>
      <c r="L16" s="7">
        <v>1.9417032752684158</v>
      </c>
      <c r="M16" s="7">
        <v>1.8809999999999998</v>
      </c>
      <c r="N16" s="7">
        <v>1.8809999999999998</v>
      </c>
      <c r="O16" s="7">
        <v>2.0396549999999998</v>
      </c>
    </row>
    <row r="17" spans="1:15" ht="32.450000000000003" hidden="1" customHeight="1">
      <c r="A17" s="48" t="s">
        <v>11</v>
      </c>
      <c r="B17" s="3" t="s">
        <v>252</v>
      </c>
      <c r="C17" s="4">
        <v>0</v>
      </c>
      <c r="D17" s="48">
        <v>0</v>
      </c>
      <c r="E17" s="135">
        <v>119.18</v>
      </c>
      <c r="F17" s="48">
        <v>485.92999999999995</v>
      </c>
      <c r="G17" s="48"/>
      <c r="H17" s="48"/>
      <c r="I17" s="48"/>
      <c r="K17">
        <v>0</v>
      </c>
      <c r="L17">
        <v>0</v>
      </c>
    </row>
    <row r="18" spans="1:15" s="7" customFormat="1" ht="16.149999999999999" hidden="1" customHeight="1">
      <c r="A18" s="43"/>
      <c r="B18" s="5" t="s">
        <v>9</v>
      </c>
      <c r="C18" s="43">
        <v>0</v>
      </c>
      <c r="D18" s="43"/>
      <c r="E18" s="169"/>
      <c r="F18" s="43"/>
      <c r="G18" s="43"/>
      <c r="H18" s="43"/>
      <c r="I18" s="43"/>
      <c r="K18" s="7">
        <v>0</v>
      </c>
    </row>
    <row r="19" spans="1:15" s="7" customFormat="1" ht="18.600000000000001" hidden="1" customHeight="1">
      <c r="A19" s="43"/>
      <c r="B19" s="5" t="s">
        <v>10</v>
      </c>
      <c r="C19" s="43">
        <v>0</v>
      </c>
      <c r="D19" s="170"/>
      <c r="E19" s="169"/>
      <c r="F19" s="43"/>
      <c r="G19" s="43"/>
      <c r="H19" s="43"/>
      <c r="I19" s="43"/>
      <c r="K19" s="7">
        <v>0</v>
      </c>
    </row>
    <row r="20" spans="1:15" ht="19.899999999999999" customHeight="1">
      <c r="A20" s="48" t="s">
        <v>12</v>
      </c>
      <c r="B20" s="3" t="s">
        <v>13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</row>
    <row r="21" spans="1:15" ht="19.149999999999999" customHeight="1">
      <c r="A21" s="48" t="s">
        <v>14</v>
      </c>
      <c r="B21" s="3" t="s">
        <v>15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15" ht="19.149999999999999" customHeight="1">
      <c r="A22" s="48" t="s">
        <v>16</v>
      </c>
      <c r="B22" s="3" t="s">
        <v>253</v>
      </c>
      <c r="C22" s="4">
        <v>7687.875</v>
      </c>
      <c r="D22" s="43">
        <v>7781.2699999999995</v>
      </c>
      <c r="E22" s="4">
        <v>0</v>
      </c>
      <c r="F22" s="4">
        <v>0</v>
      </c>
      <c r="G22" s="4">
        <v>1902.87</v>
      </c>
      <c r="H22" s="4">
        <v>2853.99</v>
      </c>
      <c r="I22" s="4">
        <v>3024.41</v>
      </c>
      <c r="K22">
        <v>7610.8559999999998</v>
      </c>
      <c r="L22">
        <v>7781.2699999999995</v>
      </c>
      <c r="M22">
        <v>1902.87</v>
      </c>
      <c r="N22">
        <v>2853.99</v>
      </c>
      <c r="O22">
        <v>3024.41</v>
      </c>
    </row>
    <row r="23" spans="1:15" s="7" customFormat="1" ht="28.5" customHeight="1">
      <c r="A23" s="43" t="s">
        <v>17</v>
      </c>
      <c r="B23" s="5" t="s">
        <v>18</v>
      </c>
      <c r="C23" s="43">
        <v>539.5</v>
      </c>
      <c r="D23" s="43">
        <v>499.4</v>
      </c>
      <c r="E23" s="169"/>
      <c r="F23" s="43"/>
      <c r="G23" s="43">
        <v>124.86</v>
      </c>
      <c r="H23" s="43">
        <v>187.27</v>
      </c>
      <c r="I23" s="43">
        <v>187.27</v>
      </c>
      <c r="K23" s="7">
        <v>499.4</v>
      </c>
      <c r="L23" s="7">
        <v>499.4</v>
      </c>
      <c r="M23" s="7">
        <v>124.86</v>
      </c>
      <c r="N23" s="7">
        <v>187.27</v>
      </c>
      <c r="O23" s="7">
        <v>187.27</v>
      </c>
    </row>
    <row r="24" spans="1:15" s="7" customFormat="1" ht="16.899999999999999" customHeight="1">
      <c r="A24" s="43" t="s">
        <v>19</v>
      </c>
      <c r="B24" s="5" t="s">
        <v>20</v>
      </c>
      <c r="C24" s="43">
        <v>14.25</v>
      </c>
      <c r="D24" s="43"/>
      <c r="E24" s="169"/>
      <c r="F24" s="43"/>
      <c r="G24" s="43">
        <v>15.24</v>
      </c>
      <c r="H24" s="43">
        <v>15.24</v>
      </c>
      <c r="I24" s="43">
        <v>16.149999999999999</v>
      </c>
      <c r="K24" s="7">
        <v>15.24</v>
      </c>
      <c r="L24" s="7">
        <v>15.581237484981978</v>
      </c>
      <c r="M24" s="7">
        <v>15.24</v>
      </c>
      <c r="N24" s="7">
        <v>15.24</v>
      </c>
      <c r="O24" s="7">
        <v>16.149999999999999</v>
      </c>
    </row>
    <row r="25" spans="1:15" ht="34.9" customHeight="1">
      <c r="A25" s="48" t="s">
        <v>21</v>
      </c>
      <c r="B25" s="3" t="s">
        <v>22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</row>
    <row r="26" spans="1:15" ht="31.5">
      <c r="A26" s="48" t="s">
        <v>23</v>
      </c>
      <c r="B26" s="3" t="s">
        <v>24</v>
      </c>
      <c r="C26" s="48">
        <v>493.02</v>
      </c>
      <c r="D26" s="48">
        <v>916.42</v>
      </c>
      <c r="E26" s="135">
        <v>4302.3999999999996</v>
      </c>
      <c r="F26" s="48">
        <v>4056.64</v>
      </c>
      <c r="G26" s="48">
        <v>219.71</v>
      </c>
      <c r="H26" s="48">
        <v>329.57</v>
      </c>
      <c r="I26" s="48">
        <v>367.14</v>
      </c>
      <c r="K26">
        <v>1447.9</v>
      </c>
      <c r="L26">
        <v>916.42</v>
      </c>
      <c r="M26">
        <v>219.71</v>
      </c>
      <c r="N26">
        <v>329.57</v>
      </c>
      <c r="O26">
        <v>367.14</v>
      </c>
    </row>
    <row r="27" spans="1:15" s="7" customFormat="1" ht="15.75">
      <c r="A27" s="43" t="s">
        <v>25</v>
      </c>
      <c r="B27" s="5" t="s">
        <v>26</v>
      </c>
      <c r="C27" s="43">
        <v>2.4</v>
      </c>
      <c r="D27" s="43">
        <v>2.4</v>
      </c>
      <c r="E27" s="169"/>
      <c r="F27" s="43"/>
      <c r="G27" s="43">
        <v>2.4</v>
      </c>
      <c r="H27" s="43">
        <v>2.4</v>
      </c>
      <c r="I27" s="43">
        <v>2.4</v>
      </c>
      <c r="K27" s="7">
        <v>2.4</v>
      </c>
      <c r="L27" s="7">
        <v>2.4</v>
      </c>
      <c r="M27" s="7">
        <v>2.4</v>
      </c>
      <c r="N27" s="7">
        <v>2.4</v>
      </c>
      <c r="O27" s="7">
        <v>2.4</v>
      </c>
    </row>
    <row r="28" spans="1:15" s="7" customFormat="1" ht="15.75" hidden="1">
      <c r="A28" s="43" t="s">
        <v>153</v>
      </c>
      <c r="B28" s="5" t="s">
        <v>27</v>
      </c>
      <c r="C28" s="43"/>
      <c r="D28" s="43"/>
      <c r="E28" s="169"/>
      <c r="F28" s="43"/>
      <c r="G28" s="43"/>
      <c r="H28" s="43"/>
      <c r="I28" s="43"/>
    </row>
    <row r="29" spans="1:15" s="7" customFormat="1" ht="15.75" hidden="1">
      <c r="A29" s="43" t="s">
        <v>154</v>
      </c>
      <c r="B29" s="5" t="s">
        <v>28</v>
      </c>
      <c r="C29" s="43"/>
      <c r="D29" s="43"/>
      <c r="E29" s="169"/>
      <c r="F29" s="43"/>
      <c r="G29" s="43"/>
      <c r="H29" s="43"/>
      <c r="I29" s="43"/>
    </row>
    <row r="30" spans="1:15" s="61" customFormat="1" ht="31.5">
      <c r="A30" s="58" t="s">
        <v>155</v>
      </c>
      <c r="B30" s="59" t="s">
        <v>29</v>
      </c>
      <c r="C30" s="58">
        <v>17118.75</v>
      </c>
      <c r="D30" s="58">
        <v>23865.1</v>
      </c>
      <c r="E30" s="58" t="e">
        <v>#DIV/0!</v>
      </c>
      <c r="F30" s="58" t="e">
        <v>#DIV/0!</v>
      </c>
      <c r="G30" s="58">
        <v>22886.46</v>
      </c>
      <c r="H30" s="58">
        <v>22886.81</v>
      </c>
      <c r="I30" s="58">
        <v>25495.83</v>
      </c>
      <c r="K30" s="61">
        <v>37705.730000000003</v>
      </c>
      <c r="L30" s="61">
        <v>23865.1</v>
      </c>
      <c r="M30" s="61">
        <v>22886.46</v>
      </c>
      <c r="N30" s="61">
        <v>22886.81</v>
      </c>
      <c r="O30" s="61">
        <v>25495.83</v>
      </c>
    </row>
    <row r="31" spans="1:15" ht="15.75">
      <c r="A31" s="48" t="s">
        <v>30</v>
      </c>
      <c r="B31" s="3" t="s">
        <v>31</v>
      </c>
      <c r="C31" s="48">
        <v>150.37</v>
      </c>
      <c r="D31" s="48">
        <v>279.51</v>
      </c>
      <c r="E31" s="48">
        <v>1312.23</v>
      </c>
      <c r="F31" s="48">
        <v>1237.28</v>
      </c>
      <c r="G31" s="48">
        <v>67.010000000000005</v>
      </c>
      <c r="H31" s="48">
        <v>100.52</v>
      </c>
      <c r="I31" s="48">
        <v>111.98</v>
      </c>
      <c r="K31">
        <v>441.61</v>
      </c>
      <c r="L31">
        <v>279.51</v>
      </c>
      <c r="M31">
        <v>67.010000000000005</v>
      </c>
      <c r="N31">
        <v>100.52</v>
      </c>
      <c r="O31">
        <v>111.98</v>
      </c>
    </row>
    <row r="32" spans="1:15" ht="15.75">
      <c r="A32" s="48" t="s">
        <v>156</v>
      </c>
      <c r="B32" s="3" t="s">
        <v>32</v>
      </c>
      <c r="C32" s="48">
        <v>30.5</v>
      </c>
      <c r="D32" s="48">
        <v>30.5</v>
      </c>
      <c r="E32" s="48">
        <v>30.5</v>
      </c>
      <c r="F32" s="48">
        <v>30.5</v>
      </c>
      <c r="G32" s="48">
        <v>30.5</v>
      </c>
      <c r="H32" s="48">
        <v>30.5</v>
      </c>
      <c r="I32" s="48">
        <v>30.5</v>
      </c>
      <c r="K32">
        <v>30.5</v>
      </c>
      <c r="L32">
        <v>30.5</v>
      </c>
      <c r="M32">
        <v>30.5</v>
      </c>
      <c r="N32">
        <v>30.5</v>
      </c>
      <c r="O32">
        <v>30.5</v>
      </c>
    </row>
    <row r="33" spans="1:15" ht="63" customHeight="1">
      <c r="A33" s="48" t="s">
        <v>33</v>
      </c>
      <c r="B33" s="3" t="s">
        <v>34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</row>
    <row r="34" spans="1:15" ht="33.75" customHeight="1">
      <c r="A34" s="48" t="s">
        <v>35</v>
      </c>
      <c r="B34" s="3" t="s">
        <v>36</v>
      </c>
      <c r="C34" s="4">
        <v>241.67</v>
      </c>
      <c r="D34" s="4">
        <v>326.03000000000003</v>
      </c>
      <c r="E34" s="4">
        <v>647.70000000000005</v>
      </c>
      <c r="F34" s="4">
        <v>2688.56</v>
      </c>
      <c r="G34" s="4">
        <v>78.17</v>
      </c>
      <c r="H34" s="4">
        <v>117.24000000000001</v>
      </c>
      <c r="I34" s="4">
        <v>130.62</v>
      </c>
      <c r="K34">
        <v>1697.74</v>
      </c>
      <c r="L34">
        <v>326.03000000000003</v>
      </c>
      <c r="M34">
        <v>78.17</v>
      </c>
      <c r="N34">
        <v>117.24000000000001</v>
      </c>
      <c r="O34">
        <v>130.62</v>
      </c>
    </row>
    <row r="35" spans="1:15" ht="30.75" customHeight="1">
      <c r="A35" s="48" t="s">
        <v>182</v>
      </c>
      <c r="B35" s="3" t="s">
        <v>37</v>
      </c>
      <c r="C35" s="48">
        <v>185.19</v>
      </c>
      <c r="D35" s="48">
        <v>249.83</v>
      </c>
      <c r="E35" s="135">
        <v>496.32</v>
      </c>
      <c r="F35" s="48">
        <v>2060.1999999999998</v>
      </c>
      <c r="G35" s="48">
        <v>59.9</v>
      </c>
      <c r="H35" s="48">
        <v>89.84</v>
      </c>
      <c r="I35" s="48">
        <v>100.09</v>
      </c>
      <c r="K35">
        <v>1300.95</v>
      </c>
      <c r="L35">
        <v>249.83</v>
      </c>
      <c r="M35">
        <v>59.9</v>
      </c>
      <c r="N35">
        <v>89.84</v>
      </c>
      <c r="O35">
        <v>100.09</v>
      </c>
    </row>
    <row r="36" spans="1:15" ht="22.5" customHeight="1">
      <c r="A36" s="48"/>
      <c r="B36" s="5" t="s">
        <v>26</v>
      </c>
      <c r="C36" s="48">
        <v>0.5</v>
      </c>
      <c r="D36" s="48">
        <v>0.5</v>
      </c>
      <c r="E36" s="135"/>
      <c r="F36" s="48"/>
      <c r="G36" s="48">
        <v>0.5</v>
      </c>
      <c r="H36" s="48">
        <v>0.5</v>
      </c>
      <c r="I36" s="48">
        <v>0.5</v>
      </c>
      <c r="K36">
        <v>1.5</v>
      </c>
      <c r="L36">
        <v>0.5</v>
      </c>
      <c r="M36">
        <v>0.5</v>
      </c>
      <c r="N36">
        <v>0.5</v>
      </c>
      <c r="O36">
        <v>0.5</v>
      </c>
    </row>
    <row r="37" spans="1:15" ht="17.45" hidden="1" customHeight="1">
      <c r="A37" s="48"/>
      <c r="B37" s="5" t="s">
        <v>28</v>
      </c>
      <c r="C37" s="48"/>
      <c r="D37" s="48"/>
      <c r="E37" s="135"/>
      <c r="F37" s="48"/>
      <c r="G37" s="48"/>
      <c r="H37" s="48"/>
      <c r="I37" s="48"/>
    </row>
    <row r="38" spans="1:15" s="57" customFormat="1" ht="30.75" customHeight="1">
      <c r="A38" s="71"/>
      <c r="B38" s="59" t="s">
        <v>29</v>
      </c>
      <c r="C38" s="9">
        <v>30865</v>
      </c>
      <c r="D38" s="9">
        <v>31228.75</v>
      </c>
      <c r="E38" s="9" t="e">
        <v>#DIV/0!</v>
      </c>
      <c r="F38" s="9" t="e">
        <v>#DIV/0!</v>
      </c>
      <c r="G38" s="9">
        <v>29950</v>
      </c>
      <c r="H38" s="9">
        <v>29946.666666666668</v>
      </c>
      <c r="I38" s="9">
        <v>33363.333333333336</v>
      </c>
      <c r="K38" s="57">
        <v>54206.250000000007</v>
      </c>
      <c r="L38" s="57">
        <v>31228.75</v>
      </c>
      <c r="M38" s="57">
        <v>29950</v>
      </c>
      <c r="N38" s="57">
        <v>29946.666666666668</v>
      </c>
      <c r="O38" s="57">
        <v>33363.333333333336</v>
      </c>
    </row>
    <row r="39" spans="1:15" ht="19.149999999999999" customHeight="1">
      <c r="A39" s="48" t="s">
        <v>183</v>
      </c>
      <c r="B39" s="3" t="s">
        <v>31</v>
      </c>
      <c r="C39" s="4">
        <v>56.48</v>
      </c>
      <c r="D39" s="4">
        <v>76.2</v>
      </c>
      <c r="E39" s="4">
        <v>151.38</v>
      </c>
      <c r="F39" s="4">
        <v>628.36</v>
      </c>
      <c r="G39" s="4">
        <v>18.27</v>
      </c>
      <c r="H39" s="4">
        <v>27.4</v>
      </c>
      <c r="I39" s="4">
        <v>30.53</v>
      </c>
      <c r="K39">
        <v>396.79</v>
      </c>
      <c r="L39">
        <v>76.2</v>
      </c>
      <c r="M39">
        <v>18.27</v>
      </c>
      <c r="N39">
        <v>27.4</v>
      </c>
      <c r="O39">
        <v>30.53</v>
      </c>
    </row>
    <row r="40" spans="1:15" ht="19.149999999999999" hidden="1" customHeight="1">
      <c r="A40" s="48" t="s">
        <v>38</v>
      </c>
      <c r="B40" s="3" t="s">
        <v>39</v>
      </c>
      <c r="C40" s="48">
        <v>0</v>
      </c>
      <c r="D40" s="48"/>
      <c r="E40" s="135"/>
      <c r="F40" s="48"/>
      <c r="G40" s="48"/>
      <c r="H40" s="48"/>
      <c r="I40" s="48"/>
    </row>
    <row r="41" spans="1:15" ht="19.149999999999999" hidden="1" customHeight="1">
      <c r="A41" s="48" t="s">
        <v>40</v>
      </c>
      <c r="B41" s="3" t="s">
        <v>41</v>
      </c>
      <c r="C41" s="48">
        <v>0</v>
      </c>
      <c r="D41" s="48"/>
      <c r="E41" s="135"/>
      <c r="F41" s="48"/>
      <c r="G41" s="48"/>
      <c r="H41" s="48"/>
      <c r="I41" s="48"/>
    </row>
    <row r="42" spans="1:15" ht="52.9" hidden="1" customHeight="1">
      <c r="A42" s="48" t="s">
        <v>42</v>
      </c>
      <c r="B42" s="3" t="s">
        <v>43</v>
      </c>
      <c r="C42" s="48">
        <v>249.13</v>
      </c>
      <c r="D42" s="48"/>
      <c r="E42" s="135"/>
      <c r="F42" s="48"/>
      <c r="G42" s="48"/>
      <c r="H42" s="48"/>
      <c r="I42" s="48"/>
    </row>
    <row r="43" spans="1:15" ht="21" customHeight="1">
      <c r="A43" s="48" t="s">
        <v>44</v>
      </c>
      <c r="B43" s="3" t="s">
        <v>45</v>
      </c>
      <c r="C43" s="48">
        <v>1378.71</v>
      </c>
      <c r="D43" s="4">
        <f t="shared" ref="D43:I43" si="0">D44+D49+D50+D54</f>
        <v>2448.3200000000002</v>
      </c>
      <c r="E43" s="4">
        <f t="shared" si="0"/>
        <v>6382.34</v>
      </c>
      <c r="F43" s="4">
        <f t="shared" si="0"/>
        <v>2018.29</v>
      </c>
      <c r="G43" s="4">
        <f t="shared" si="0"/>
        <v>514.27</v>
      </c>
      <c r="H43" s="4">
        <f t="shared" si="0"/>
        <v>771.4</v>
      </c>
      <c r="I43" s="4">
        <f t="shared" si="0"/>
        <v>1162.6499999999999</v>
      </c>
      <c r="K43">
        <v>3351.39</v>
      </c>
      <c r="L43">
        <v>2448.3200000000002</v>
      </c>
      <c r="M43">
        <v>514.27</v>
      </c>
      <c r="N43">
        <v>771.4</v>
      </c>
      <c r="O43">
        <v>1162.6499999999999</v>
      </c>
    </row>
    <row r="44" spans="1:15" ht="31.5">
      <c r="A44" s="48" t="s">
        <v>46</v>
      </c>
      <c r="B44" s="3" t="s">
        <v>47</v>
      </c>
      <c r="C44" s="4">
        <v>188.94</v>
      </c>
      <c r="D44" s="4">
        <f t="shared" ref="D44:I44" si="1">D45</f>
        <v>303.29000000000002</v>
      </c>
      <c r="E44" s="4">
        <f t="shared" si="1"/>
        <v>1181.6300000000001</v>
      </c>
      <c r="F44" s="4">
        <f t="shared" si="1"/>
        <v>529.39</v>
      </c>
      <c r="G44" s="4">
        <f t="shared" si="1"/>
        <v>0</v>
      </c>
      <c r="H44" s="4">
        <f t="shared" si="1"/>
        <v>0</v>
      </c>
      <c r="I44" s="4">
        <f t="shared" si="1"/>
        <v>303.29000000000002</v>
      </c>
      <c r="K44">
        <v>303.29000000000002</v>
      </c>
      <c r="L44">
        <v>303.29000000000002</v>
      </c>
      <c r="M44">
        <v>0</v>
      </c>
      <c r="N44">
        <v>0</v>
      </c>
      <c r="O44">
        <v>303.29000000000002</v>
      </c>
    </row>
    <row r="45" spans="1:15" ht="47.25">
      <c r="A45" s="48" t="s">
        <v>48</v>
      </c>
      <c r="B45" s="3" t="s">
        <v>49</v>
      </c>
      <c r="C45" s="4">
        <v>303.29000000000002</v>
      </c>
      <c r="D45" s="4">
        <f>G45+H45+I45</f>
        <v>303.29000000000002</v>
      </c>
      <c r="E45" s="136">
        <v>1181.6300000000001</v>
      </c>
      <c r="F45" s="4">
        <v>529.39</v>
      </c>
      <c r="G45" s="4">
        <v>0</v>
      </c>
      <c r="H45" s="4">
        <v>0</v>
      </c>
      <c r="I45" s="4">
        <v>303.29000000000002</v>
      </c>
      <c r="K45">
        <v>303.29000000000002</v>
      </c>
      <c r="L45">
        <v>303.29000000000002</v>
      </c>
      <c r="M45">
        <v>0</v>
      </c>
      <c r="N45">
        <v>0</v>
      </c>
      <c r="O45">
        <v>303.29000000000002</v>
      </c>
    </row>
    <row r="46" spans="1:15" ht="31.5" hidden="1">
      <c r="A46" s="48" t="s">
        <v>50</v>
      </c>
      <c r="B46" s="3" t="s">
        <v>178</v>
      </c>
      <c r="C46" s="4"/>
      <c r="D46" s="4"/>
      <c r="E46" s="136">
        <v>4950.4399999999996</v>
      </c>
      <c r="F46" s="4">
        <v>161.04</v>
      </c>
      <c r="G46" s="4"/>
      <c r="H46" s="4"/>
      <c r="I46" s="4"/>
    </row>
    <row r="47" spans="1:15" ht="31.5" hidden="1">
      <c r="A47" s="48" t="s">
        <v>51</v>
      </c>
      <c r="B47" s="3" t="s">
        <v>52</v>
      </c>
      <c r="C47" s="4"/>
      <c r="D47" s="4"/>
      <c r="E47" s="136">
        <v>14304.9</v>
      </c>
      <c r="F47" s="4"/>
      <c r="G47" s="4"/>
      <c r="H47" s="4"/>
      <c r="I47" s="4"/>
    </row>
    <row r="48" spans="1:15" ht="31.5" hidden="1">
      <c r="A48" s="48" t="s">
        <v>53</v>
      </c>
      <c r="B48" s="3" t="s">
        <v>54</v>
      </c>
      <c r="C48" s="4">
        <v>0</v>
      </c>
      <c r="D48" s="4"/>
      <c r="E48" s="136"/>
      <c r="F48" s="4"/>
      <c r="G48" s="4"/>
      <c r="H48" s="4"/>
      <c r="I48" s="4"/>
    </row>
    <row r="49" spans="1:15" ht="15.75">
      <c r="A49" s="48" t="s">
        <v>55</v>
      </c>
      <c r="B49" s="3" t="s">
        <v>56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L49">
        <v>0</v>
      </c>
    </row>
    <row r="50" spans="1:15" ht="31.5">
      <c r="A50" s="48" t="s">
        <v>57</v>
      </c>
      <c r="B50" s="3" t="s">
        <v>58</v>
      </c>
      <c r="C50" s="48">
        <v>911.7</v>
      </c>
      <c r="D50" s="48">
        <v>1643.7</v>
      </c>
      <c r="E50" s="135">
        <v>3985.22</v>
      </c>
      <c r="F50" s="48">
        <v>1140.92</v>
      </c>
      <c r="G50" s="48">
        <v>394.08</v>
      </c>
      <c r="H50" s="48">
        <v>591.11</v>
      </c>
      <c r="I50" s="48">
        <v>658.51</v>
      </c>
      <c r="K50">
        <v>2335.71</v>
      </c>
      <c r="L50">
        <v>1643.7</v>
      </c>
      <c r="M50">
        <v>394.08</v>
      </c>
      <c r="N50">
        <v>591.11</v>
      </c>
      <c r="O50">
        <v>658.51</v>
      </c>
    </row>
    <row r="51" spans="1:15" s="7" customFormat="1" ht="34.9" customHeight="1">
      <c r="A51" s="43" t="s">
        <v>59</v>
      </c>
      <c r="B51" s="5" t="s">
        <v>60</v>
      </c>
      <c r="C51" s="43">
        <v>4.3</v>
      </c>
      <c r="D51" s="43">
        <v>4.3</v>
      </c>
      <c r="E51" s="43">
        <v>4.3</v>
      </c>
      <c r="F51" s="43">
        <v>4.3</v>
      </c>
      <c r="G51" s="43">
        <v>4.3</v>
      </c>
      <c r="H51" s="43">
        <v>4.3</v>
      </c>
      <c r="I51" s="43">
        <v>4.3</v>
      </c>
      <c r="K51" s="7">
        <v>4.3</v>
      </c>
      <c r="L51" s="7">
        <v>4.3</v>
      </c>
      <c r="M51" s="7">
        <v>4.3</v>
      </c>
      <c r="N51" s="7">
        <v>4.3</v>
      </c>
      <c r="O51" s="7">
        <v>4.3</v>
      </c>
    </row>
    <row r="52" spans="1:15" s="7" customFormat="1" ht="15.75" hidden="1">
      <c r="A52" s="43" t="s">
        <v>61</v>
      </c>
      <c r="B52" s="5" t="s">
        <v>28</v>
      </c>
      <c r="C52" s="43"/>
      <c r="D52" s="43"/>
      <c r="E52" s="169"/>
      <c r="F52" s="43"/>
      <c r="G52" s="43"/>
      <c r="H52" s="43"/>
      <c r="I52" s="43"/>
    </row>
    <row r="53" spans="1:15" s="61" customFormat="1" ht="31.5">
      <c r="A53" s="58" t="s">
        <v>62</v>
      </c>
      <c r="B53" s="59" t="s">
        <v>29</v>
      </c>
      <c r="C53" s="60">
        <v>17668.60465116279</v>
      </c>
      <c r="D53" s="60">
        <v>23890.988372093023</v>
      </c>
      <c r="E53" s="60">
        <v>57924.70930232558</v>
      </c>
      <c r="F53" s="60">
        <v>16583.139534883725</v>
      </c>
      <c r="G53" s="60">
        <v>22911.627906976744</v>
      </c>
      <c r="H53" s="60">
        <v>22911.240310077519</v>
      </c>
      <c r="I53" s="60">
        <v>25523.643410852714</v>
      </c>
      <c r="K53" s="61">
        <v>33949.273255813954</v>
      </c>
      <c r="L53" s="61">
        <v>23890.988372093023</v>
      </c>
      <c r="M53" s="61">
        <v>22911.627906976744</v>
      </c>
      <c r="N53" s="61">
        <v>22911.240310077519</v>
      </c>
      <c r="O53" s="61">
        <v>25523.643410852714</v>
      </c>
    </row>
    <row r="54" spans="1:15" ht="15.75">
      <c r="A54" s="45" t="s">
        <v>63</v>
      </c>
      <c r="B54" s="3" t="s">
        <v>31</v>
      </c>
      <c r="C54" s="48">
        <v>278.07</v>
      </c>
      <c r="D54" s="48">
        <v>501.33000000000004</v>
      </c>
      <c r="E54" s="48">
        <v>1215.49</v>
      </c>
      <c r="F54" s="48">
        <v>347.98</v>
      </c>
      <c r="G54" s="48">
        <v>120.19</v>
      </c>
      <c r="H54" s="48">
        <v>180.29</v>
      </c>
      <c r="I54" s="48">
        <v>200.85</v>
      </c>
      <c r="K54">
        <v>712.39</v>
      </c>
      <c r="L54">
        <v>501.33000000000004</v>
      </c>
      <c r="M54">
        <v>120.19</v>
      </c>
      <c r="N54">
        <v>180.29</v>
      </c>
      <c r="O54">
        <v>200.85</v>
      </c>
    </row>
    <row r="55" spans="1:15" ht="47.45" customHeight="1">
      <c r="A55" s="48" t="s">
        <v>64</v>
      </c>
      <c r="B55" s="3" t="s">
        <v>65</v>
      </c>
      <c r="C55" s="48">
        <v>188.65</v>
      </c>
      <c r="D55" s="4">
        <v>192.08</v>
      </c>
      <c r="E55" s="4">
        <v>7602.04</v>
      </c>
      <c r="F55" s="4">
        <v>526.63</v>
      </c>
      <c r="G55" s="4">
        <v>0</v>
      </c>
      <c r="H55" s="4">
        <v>0</v>
      </c>
      <c r="I55" s="4">
        <f>I62</f>
        <v>192.08</v>
      </c>
      <c r="K55">
        <v>390.41</v>
      </c>
      <c r="L55">
        <v>192.08</v>
      </c>
      <c r="M55">
        <v>0</v>
      </c>
      <c r="N55">
        <v>0</v>
      </c>
      <c r="O55">
        <v>192.08</v>
      </c>
    </row>
    <row r="56" spans="1:15" ht="31.5" hidden="1">
      <c r="A56" s="48" t="s">
        <v>66</v>
      </c>
      <c r="B56" s="3" t="s">
        <v>67</v>
      </c>
      <c r="C56" s="48"/>
      <c r="D56" s="4"/>
      <c r="E56" s="136"/>
      <c r="F56" s="4"/>
      <c r="G56" s="4"/>
      <c r="H56" s="4"/>
      <c r="I56" s="4"/>
    </row>
    <row r="57" spans="1:15" ht="31.5" hidden="1">
      <c r="A57" s="48" t="s">
        <v>68</v>
      </c>
      <c r="B57" s="3" t="s">
        <v>69</v>
      </c>
      <c r="C57" s="48"/>
      <c r="D57" s="4"/>
      <c r="E57" s="136">
        <v>1261</v>
      </c>
      <c r="F57" s="4"/>
      <c r="G57" s="4"/>
      <c r="H57" s="4"/>
      <c r="I57" s="4"/>
    </row>
    <row r="58" spans="1:15" s="7" customFormat="1" ht="15.75" hidden="1">
      <c r="A58" s="43" t="s">
        <v>70</v>
      </c>
      <c r="B58" s="5" t="s">
        <v>71</v>
      </c>
      <c r="C58" s="43"/>
      <c r="D58" s="6"/>
      <c r="E58" s="171"/>
      <c r="F58" s="6"/>
      <c r="G58" s="6"/>
      <c r="H58" s="6"/>
      <c r="I58" s="6"/>
    </row>
    <row r="59" spans="1:15" ht="15.75" hidden="1">
      <c r="A59" s="48" t="s">
        <v>72</v>
      </c>
      <c r="B59" s="3" t="s">
        <v>31</v>
      </c>
      <c r="C59" s="48"/>
      <c r="D59" s="4"/>
      <c r="E59" s="136">
        <v>383.3</v>
      </c>
      <c r="F59" s="4"/>
      <c r="G59" s="4"/>
      <c r="H59" s="4"/>
      <c r="I59" s="4"/>
    </row>
    <row r="60" spans="1:15" ht="31.5" hidden="1">
      <c r="A60" s="48" t="s">
        <v>73</v>
      </c>
      <c r="B60" s="3" t="s">
        <v>75</v>
      </c>
      <c r="C60" s="48"/>
      <c r="D60" s="4"/>
      <c r="E60" s="136"/>
      <c r="F60" s="4"/>
      <c r="G60" s="4"/>
      <c r="H60" s="4"/>
      <c r="I60" s="4"/>
    </row>
    <row r="61" spans="1:15" ht="15.75" hidden="1">
      <c r="A61" s="48" t="s">
        <v>74</v>
      </c>
      <c r="B61" s="3" t="s">
        <v>77</v>
      </c>
      <c r="C61" s="48"/>
      <c r="D61" s="4"/>
      <c r="E61" s="136"/>
      <c r="F61" s="4"/>
      <c r="G61" s="4"/>
      <c r="H61" s="4"/>
      <c r="I61" s="4"/>
    </row>
    <row r="62" spans="1:15" ht="31.5" customHeight="1">
      <c r="A62" s="48" t="s">
        <v>66</v>
      </c>
      <c r="B62" s="3" t="s">
        <v>79</v>
      </c>
      <c r="C62" s="48">
        <v>152.80000000000001</v>
      </c>
      <c r="D62" s="4">
        <f>G62+H62+I62</f>
        <v>192.08</v>
      </c>
      <c r="E62" s="136"/>
      <c r="F62" s="4"/>
      <c r="G62" s="4">
        <v>0</v>
      </c>
      <c r="H62" s="4">
        <v>0</v>
      </c>
      <c r="I62" s="4">
        <v>192.08</v>
      </c>
      <c r="K62">
        <v>192.08</v>
      </c>
      <c r="L62">
        <v>192.08</v>
      </c>
      <c r="M62">
        <v>0</v>
      </c>
      <c r="N62">
        <v>0</v>
      </c>
      <c r="O62">
        <v>192.08</v>
      </c>
    </row>
    <row r="63" spans="1:15" ht="19.149999999999999" hidden="1" customHeight="1">
      <c r="A63" s="48" t="s">
        <v>76</v>
      </c>
      <c r="B63" s="3" t="s">
        <v>81</v>
      </c>
      <c r="C63" s="48"/>
      <c r="D63" s="4"/>
      <c r="E63" s="136"/>
      <c r="F63" s="4"/>
      <c r="G63" s="4"/>
      <c r="H63" s="4"/>
      <c r="I63" s="4"/>
    </row>
    <row r="64" spans="1:15" ht="32.450000000000003" hidden="1" customHeight="1">
      <c r="A64" s="48" t="s">
        <v>78</v>
      </c>
      <c r="B64" s="3" t="s">
        <v>83</v>
      </c>
      <c r="C64" s="48"/>
      <c r="D64" s="4"/>
      <c r="E64" s="136"/>
      <c r="F64" s="4"/>
      <c r="G64" s="4"/>
      <c r="H64" s="4"/>
      <c r="I64" s="4"/>
    </row>
    <row r="65" spans="1:15" ht="32.450000000000003" hidden="1" customHeight="1">
      <c r="A65" s="48" t="s">
        <v>80</v>
      </c>
      <c r="B65" s="3" t="s">
        <v>84</v>
      </c>
      <c r="C65" s="48"/>
      <c r="D65" s="4"/>
      <c r="E65" s="136">
        <v>165.12</v>
      </c>
      <c r="F65" s="4">
        <v>94.92</v>
      </c>
      <c r="G65" s="4"/>
      <c r="H65" s="4"/>
      <c r="I65" s="4"/>
    </row>
    <row r="66" spans="1:15" ht="32.450000000000003" hidden="1" customHeight="1">
      <c r="A66" s="48" t="s">
        <v>82</v>
      </c>
      <c r="B66" s="3" t="s">
        <v>85</v>
      </c>
      <c r="C66" s="48"/>
      <c r="D66" s="4"/>
      <c r="E66" s="136"/>
      <c r="F66" s="4"/>
      <c r="G66" s="4"/>
      <c r="H66" s="4"/>
      <c r="I66" s="4"/>
    </row>
    <row r="67" spans="1:15" ht="32.450000000000003" hidden="1" customHeight="1">
      <c r="A67" s="48" t="s">
        <v>179</v>
      </c>
      <c r="B67" s="3" t="s">
        <v>86</v>
      </c>
      <c r="C67" s="48"/>
      <c r="D67" s="4"/>
      <c r="E67" s="136"/>
      <c r="F67" s="4"/>
      <c r="G67" s="4"/>
      <c r="H67" s="4"/>
      <c r="I67" s="4"/>
    </row>
    <row r="68" spans="1:15" ht="46.5" customHeight="1">
      <c r="A68" s="48" t="s">
        <v>68</v>
      </c>
      <c r="B68" s="3" t="s">
        <v>87</v>
      </c>
      <c r="C68" s="48">
        <v>35.85</v>
      </c>
      <c r="D68" s="4">
        <v>0</v>
      </c>
      <c r="E68" s="136">
        <v>5792.62</v>
      </c>
      <c r="F68" s="4">
        <v>431.71</v>
      </c>
      <c r="G68" s="4">
        <v>0</v>
      </c>
      <c r="H68" s="4">
        <v>0</v>
      </c>
      <c r="I68" s="4">
        <v>0</v>
      </c>
      <c r="K68">
        <v>198.33</v>
      </c>
      <c r="L68">
        <v>0</v>
      </c>
      <c r="M68">
        <v>0</v>
      </c>
      <c r="N68">
        <v>0</v>
      </c>
      <c r="O68">
        <v>0</v>
      </c>
    </row>
    <row r="69" spans="1:15" ht="31.5">
      <c r="A69" s="48" t="s">
        <v>88</v>
      </c>
      <c r="B69" s="3" t="s">
        <v>89</v>
      </c>
      <c r="C69" s="4">
        <v>0</v>
      </c>
      <c r="D69" s="4">
        <v>0</v>
      </c>
      <c r="E69" s="4">
        <v>0</v>
      </c>
      <c r="F69" s="4">
        <v>0</v>
      </c>
      <c r="G69" s="4">
        <v>0</v>
      </c>
      <c r="H69" s="4">
        <v>0</v>
      </c>
      <c r="I69" s="4">
        <v>0</v>
      </c>
    </row>
    <row r="70" spans="1:15" ht="31.5" hidden="1">
      <c r="A70" s="48" t="s">
        <v>90</v>
      </c>
      <c r="B70" s="3" t="s">
        <v>91</v>
      </c>
      <c r="C70" s="48"/>
      <c r="D70" s="4"/>
      <c r="E70" s="136"/>
      <c r="F70" s="4"/>
      <c r="G70" s="4"/>
      <c r="H70" s="4"/>
      <c r="I70" s="4"/>
    </row>
    <row r="71" spans="1:15" ht="31.5" hidden="1">
      <c r="A71" s="48" t="s">
        <v>92</v>
      </c>
      <c r="B71" s="3" t="s">
        <v>93</v>
      </c>
      <c r="C71" s="48"/>
      <c r="D71" s="4"/>
      <c r="E71" s="136"/>
      <c r="F71" s="4"/>
      <c r="G71" s="4"/>
      <c r="H71" s="4"/>
      <c r="I71" s="4"/>
    </row>
    <row r="72" spans="1:15" s="7" customFormat="1" ht="15.75" hidden="1">
      <c r="A72" s="43" t="s">
        <v>94</v>
      </c>
      <c r="B72" s="5" t="s">
        <v>71</v>
      </c>
      <c r="C72" s="43"/>
      <c r="D72" s="6"/>
      <c r="E72" s="171"/>
      <c r="F72" s="6"/>
      <c r="G72" s="6"/>
      <c r="H72" s="6"/>
      <c r="I72" s="6"/>
    </row>
    <row r="73" spans="1:15" ht="15.75" hidden="1">
      <c r="A73" s="48" t="s">
        <v>95</v>
      </c>
      <c r="B73" s="3" t="s">
        <v>31</v>
      </c>
      <c r="C73" s="48"/>
      <c r="D73" s="4"/>
      <c r="E73" s="136"/>
      <c r="F73" s="4"/>
      <c r="G73" s="4"/>
      <c r="H73" s="4"/>
      <c r="I73" s="4"/>
    </row>
    <row r="74" spans="1:15" ht="30.6" hidden="1" customHeight="1">
      <c r="A74" s="48" t="s">
        <v>96</v>
      </c>
      <c r="B74" s="3" t="s">
        <v>97</v>
      </c>
      <c r="C74" s="48"/>
      <c r="D74" s="4"/>
      <c r="E74" s="136"/>
      <c r="F74" s="4"/>
      <c r="G74" s="4"/>
      <c r="H74" s="4"/>
      <c r="I74" s="4"/>
    </row>
    <row r="75" spans="1:15" ht="22.15" customHeight="1">
      <c r="A75" s="48" t="s">
        <v>98</v>
      </c>
      <c r="B75" s="3" t="s">
        <v>99</v>
      </c>
      <c r="C75" s="48">
        <v>169</v>
      </c>
      <c r="D75" s="4">
        <f>G75+H75+I75</f>
        <v>258.17</v>
      </c>
      <c r="E75" s="136"/>
      <c r="F75" s="4"/>
      <c r="G75" s="4">
        <v>0</v>
      </c>
      <c r="H75" s="4">
        <v>0</v>
      </c>
      <c r="I75" s="4">
        <v>258.17</v>
      </c>
      <c r="K75">
        <v>258.17</v>
      </c>
      <c r="L75">
        <v>258.17</v>
      </c>
      <c r="M75">
        <v>0</v>
      </c>
      <c r="N75">
        <v>0</v>
      </c>
      <c r="O75">
        <v>258.17</v>
      </c>
    </row>
    <row r="76" spans="1:15" ht="36.6" customHeight="1">
      <c r="A76" s="48" t="s">
        <v>157</v>
      </c>
      <c r="B76" s="3" t="s">
        <v>100</v>
      </c>
      <c r="C76" s="4">
        <v>0</v>
      </c>
      <c r="D76" s="4">
        <v>0</v>
      </c>
      <c r="E76" s="4">
        <v>176.71</v>
      </c>
      <c r="F76" s="4">
        <v>4658.3899999999994</v>
      </c>
      <c r="G76" s="4">
        <v>0</v>
      </c>
      <c r="H76" s="4">
        <v>0</v>
      </c>
      <c r="I76" s="4">
        <v>0</v>
      </c>
      <c r="K76">
        <v>0</v>
      </c>
      <c r="L76">
        <v>0</v>
      </c>
    </row>
    <row r="77" spans="1:15" ht="15.75" hidden="1">
      <c r="A77" s="48" t="s">
        <v>166</v>
      </c>
      <c r="B77" s="3" t="s">
        <v>101</v>
      </c>
      <c r="C77" s="48"/>
      <c r="D77" s="4"/>
      <c r="E77" s="136">
        <v>176.71</v>
      </c>
      <c r="F77" s="4">
        <v>4658.3899999999994</v>
      </c>
      <c r="G77" s="4"/>
      <c r="H77" s="4"/>
      <c r="I77" s="4"/>
    </row>
    <row r="78" spans="1:15" ht="15.75" hidden="1">
      <c r="A78" s="48" t="s">
        <v>102</v>
      </c>
      <c r="B78" s="3" t="s">
        <v>103</v>
      </c>
      <c r="C78" s="48"/>
      <c r="D78" s="4"/>
      <c r="E78" s="136"/>
      <c r="F78" s="4"/>
      <c r="G78" s="4"/>
      <c r="H78" s="4"/>
      <c r="I78" s="4"/>
    </row>
    <row r="79" spans="1:15" ht="15.75" hidden="1">
      <c r="A79" s="48" t="s">
        <v>104</v>
      </c>
      <c r="B79" s="3" t="s">
        <v>105</v>
      </c>
      <c r="C79" s="48"/>
      <c r="D79" s="4"/>
      <c r="E79" s="136"/>
      <c r="F79" s="4"/>
      <c r="G79" s="4"/>
      <c r="H79" s="4"/>
      <c r="I79" s="4"/>
    </row>
    <row r="80" spans="1:15" ht="34.9" customHeight="1">
      <c r="A80" s="48" t="s">
        <v>106</v>
      </c>
      <c r="B80" s="3" t="s">
        <v>107</v>
      </c>
      <c r="C80" s="48">
        <v>98.7</v>
      </c>
      <c r="D80" s="4">
        <f>D83</f>
        <v>131.65</v>
      </c>
      <c r="E80" s="4">
        <f>E83</f>
        <v>0</v>
      </c>
      <c r="F80" s="4">
        <f>F83</f>
        <v>0</v>
      </c>
      <c r="G80" s="4">
        <f>G83</f>
        <v>0</v>
      </c>
      <c r="H80" s="4">
        <f>H83</f>
        <v>0</v>
      </c>
      <c r="I80" s="4">
        <v>131.65</v>
      </c>
      <c r="K80">
        <v>131.65</v>
      </c>
      <c r="L80">
        <v>131.65</v>
      </c>
      <c r="M80">
        <v>0</v>
      </c>
      <c r="N80">
        <v>0</v>
      </c>
      <c r="O80">
        <v>131.65</v>
      </c>
    </row>
    <row r="81" spans="1:15" ht="15.6" hidden="1" customHeight="1">
      <c r="A81" s="48" t="s">
        <v>108</v>
      </c>
      <c r="B81" s="172" t="s">
        <v>158</v>
      </c>
      <c r="C81" s="48">
        <v>0</v>
      </c>
      <c r="D81" s="4"/>
      <c r="E81" s="136"/>
      <c r="F81" s="4"/>
      <c r="G81" s="4"/>
      <c r="H81" s="4"/>
      <c r="I81" s="4"/>
    </row>
    <row r="82" spans="1:15" ht="40.9" hidden="1" customHeight="1">
      <c r="A82" s="48" t="s">
        <v>109</v>
      </c>
      <c r="B82" s="172" t="s">
        <v>110</v>
      </c>
      <c r="C82" s="48">
        <v>0</v>
      </c>
      <c r="D82" s="4"/>
      <c r="E82" s="136">
        <v>943.42</v>
      </c>
      <c r="F82" s="4">
        <v>1407.19</v>
      </c>
      <c r="G82" s="4"/>
      <c r="H82" s="4"/>
      <c r="I82" s="4"/>
    </row>
    <row r="83" spans="1:15" ht="18.600000000000001" customHeight="1">
      <c r="A83" s="48" t="s">
        <v>108</v>
      </c>
      <c r="B83" s="173" t="s">
        <v>111</v>
      </c>
      <c r="C83" s="48">
        <v>98.7</v>
      </c>
      <c r="D83" s="4">
        <f>G83+H83+I83</f>
        <v>131.65</v>
      </c>
      <c r="E83" s="136"/>
      <c r="F83" s="4"/>
      <c r="G83" s="4">
        <v>0</v>
      </c>
      <c r="H83" s="4">
        <v>0</v>
      </c>
      <c r="I83" s="4">
        <v>131.65</v>
      </c>
      <c r="K83">
        <v>131.65</v>
      </c>
      <c r="L83">
        <v>131.65</v>
      </c>
      <c r="M83">
        <v>0</v>
      </c>
      <c r="N83">
        <v>0</v>
      </c>
      <c r="O83">
        <v>131.65</v>
      </c>
    </row>
    <row r="84" spans="1:15" s="10" customFormat="1" ht="19.5" customHeight="1">
      <c r="A84" s="48"/>
      <c r="B84" s="3" t="s">
        <v>112</v>
      </c>
      <c r="C84" s="4">
        <v>11834.125000000002</v>
      </c>
      <c r="D84" s="4">
        <f t="shared" ref="D84:I84" si="2">D10+D43+D55+D69+D75+D76+D80</f>
        <v>14622.99</v>
      </c>
      <c r="E84" s="4">
        <f t="shared" si="2"/>
        <v>20871.739999999998</v>
      </c>
      <c r="F84" s="4">
        <f t="shared" si="2"/>
        <v>23042.59</v>
      </c>
      <c r="G84" s="4">
        <f t="shared" si="2"/>
        <v>3330.06</v>
      </c>
      <c r="H84" s="4">
        <f t="shared" si="2"/>
        <v>4993.9999999999991</v>
      </c>
      <c r="I84" s="4">
        <f t="shared" si="2"/>
        <v>6298.9299999999985</v>
      </c>
      <c r="K84" s="10">
        <v>18618.574639999999</v>
      </c>
      <c r="L84" s="10">
        <v>14622.99</v>
      </c>
      <c r="M84" s="10">
        <v>3330.06</v>
      </c>
      <c r="N84" s="10">
        <v>4993.9999999999991</v>
      </c>
      <c r="O84" s="10">
        <v>6298.9299999999985</v>
      </c>
    </row>
    <row r="85" spans="1:15" s="10" customFormat="1" ht="20.25" customHeight="1">
      <c r="A85" s="48">
        <v>8</v>
      </c>
      <c r="B85" s="3" t="s">
        <v>113</v>
      </c>
      <c r="C85" s="4">
        <v>0.96162580672419784</v>
      </c>
      <c r="D85" s="4">
        <f t="shared" ref="D85:I85" si="3">D86/D84*100</f>
        <v>0.10900643438858948</v>
      </c>
      <c r="E85" s="4">
        <f t="shared" si="3"/>
        <v>3.9828974488950135</v>
      </c>
      <c r="F85" s="4">
        <f t="shared" si="3"/>
        <v>0.20830991655017947</v>
      </c>
      <c r="G85" s="4">
        <f t="shared" si="3"/>
        <v>0.11170969892434371</v>
      </c>
      <c r="H85" s="4">
        <f t="shared" si="3"/>
        <v>0.12234681617941531</v>
      </c>
      <c r="I85" s="4">
        <f t="shared" si="3"/>
        <v>9.7000601689493302E-2</v>
      </c>
      <c r="K85" s="10">
        <v>0.49735278768901509</v>
      </c>
      <c r="L85" s="10">
        <v>0.10900643438858948</v>
      </c>
      <c r="M85" s="10">
        <v>0.11170969892434371</v>
      </c>
      <c r="N85" s="10">
        <v>0.12234681617941531</v>
      </c>
      <c r="O85" s="10">
        <v>9.7000601689493302E-2</v>
      </c>
    </row>
    <row r="86" spans="1:15" ht="19.5" customHeight="1">
      <c r="A86" s="48">
        <v>9</v>
      </c>
      <c r="B86" s="3" t="s">
        <v>114</v>
      </c>
      <c r="C86" s="48">
        <v>113.8</v>
      </c>
      <c r="D86" s="48">
        <v>15.94</v>
      </c>
      <c r="E86" s="48">
        <v>831.3</v>
      </c>
      <c r="F86" s="48">
        <v>48</v>
      </c>
      <c r="G86" s="48">
        <v>3.7199999999999998</v>
      </c>
      <c r="H86" s="48">
        <v>6.1099999999999994</v>
      </c>
      <c r="I86" s="48">
        <v>6.1099999999999994</v>
      </c>
      <c r="K86">
        <v>92.6</v>
      </c>
      <c r="L86">
        <v>15.94</v>
      </c>
      <c r="M86">
        <v>3.7199999999999998</v>
      </c>
      <c r="N86">
        <v>6.1099999999999994</v>
      </c>
      <c r="O86">
        <v>6.1099999999999994</v>
      </c>
    </row>
    <row r="87" spans="1:15" ht="63">
      <c r="A87" s="48" t="s">
        <v>141</v>
      </c>
      <c r="B87" s="3" t="s">
        <v>115</v>
      </c>
      <c r="C87" s="4">
        <v>0</v>
      </c>
      <c r="D87" s="4">
        <v>0</v>
      </c>
      <c r="E87" s="4">
        <v>0</v>
      </c>
      <c r="F87" s="4">
        <v>0</v>
      </c>
      <c r="G87" s="4">
        <v>0</v>
      </c>
      <c r="H87" s="4">
        <v>0</v>
      </c>
      <c r="I87" s="4">
        <v>0</v>
      </c>
    </row>
    <row r="88" spans="1:15" ht="15.75">
      <c r="A88" s="48" t="s">
        <v>142</v>
      </c>
      <c r="B88" s="173" t="s">
        <v>116</v>
      </c>
      <c r="C88" s="4">
        <v>0</v>
      </c>
      <c r="D88" s="4">
        <v>0</v>
      </c>
      <c r="E88" s="4">
        <v>0</v>
      </c>
      <c r="F88" s="4">
        <v>0</v>
      </c>
      <c r="G88" s="4">
        <v>0</v>
      </c>
      <c r="H88" s="4">
        <v>0</v>
      </c>
      <c r="I88" s="4">
        <v>0</v>
      </c>
    </row>
    <row r="89" spans="1:15" ht="30" customHeight="1">
      <c r="A89" s="45" t="s">
        <v>143</v>
      </c>
      <c r="B89" s="173" t="s">
        <v>117</v>
      </c>
      <c r="C89" s="4">
        <v>94.83</v>
      </c>
      <c r="D89" s="4">
        <v>12.86</v>
      </c>
      <c r="E89" s="136">
        <v>190</v>
      </c>
      <c r="F89" s="4">
        <v>40</v>
      </c>
      <c r="G89" s="4">
        <v>3</v>
      </c>
      <c r="H89" s="4">
        <v>4.93</v>
      </c>
      <c r="I89" s="4">
        <v>4.93</v>
      </c>
      <c r="K89">
        <v>74.08</v>
      </c>
      <c r="L89">
        <v>12.86</v>
      </c>
      <c r="M89">
        <v>3</v>
      </c>
      <c r="N89">
        <v>4.93</v>
      </c>
      <c r="O89">
        <v>4.93</v>
      </c>
    </row>
    <row r="90" spans="1:15" ht="15.75">
      <c r="A90" s="48" t="s">
        <v>144</v>
      </c>
      <c r="B90" s="173" t="s">
        <v>118</v>
      </c>
      <c r="C90" s="4">
        <v>0</v>
      </c>
      <c r="D90" s="4">
        <v>0</v>
      </c>
      <c r="E90" s="136"/>
      <c r="F90" s="4"/>
      <c r="G90" s="4">
        <v>0</v>
      </c>
      <c r="H90" s="4">
        <v>0</v>
      </c>
      <c r="I90" s="4">
        <v>0</v>
      </c>
      <c r="K90">
        <v>0</v>
      </c>
      <c r="L90">
        <v>0</v>
      </c>
    </row>
    <row r="91" spans="1:15" ht="15.75">
      <c r="A91" s="48" t="s">
        <v>145</v>
      </c>
      <c r="B91" s="173" t="s">
        <v>159</v>
      </c>
      <c r="C91" s="48">
        <v>18.97</v>
      </c>
      <c r="D91" s="48">
        <v>3.08</v>
      </c>
      <c r="E91" s="48">
        <v>641.29999999999995</v>
      </c>
      <c r="F91" s="48">
        <v>8</v>
      </c>
      <c r="G91" s="48">
        <v>0.72</v>
      </c>
      <c r="H91" s="48">
        <v>1.18</v>
      </c>
      <c r="I91" s="48">
        <v>1.18</v>
      </c>
      <c r="K91">
        <v>18.52</v>
      </c>
      <c r="L91">
        <v>3.08</v>
      </c>
      <c r="M91">
        <v>0.72</v>
      </c>
      <c r="N91">
        <v>1.18</v>
      </c>
      <c r="O91">
        <v>1.18</v>
      </c>
    </row>
    <row r="92" spans="1:15" ht="15.75">
      <c r="A92" s="148" t="s">
        <v>160</v>
      </c>
      <c r="B92" s="173" t="s">
        <v>161</v>
      </c>
      <c r="C92" s="48">
        <v>18.97</v>
      </c>
      <c r="D92" s="48">
        <v>3.08</v>
      </c>
      <c r="E92" s="135">
        <v>641.29999999999995</v>
      </c>
      <c r="F92" s="48">
        <v>8</v>
      </c>
      <c r="G92" s="48">
        <v>0.72</v>
      </c>
      <c r="H92" s="48">
        <v>1.18</v>
      </c>
      <c r="I92" s="48">
        <v>1.18</v>
      </c>
      <c r="K92">
        <v>18.52</v>
      </c>
      <c r="L92">
        <v>3.08</v>
      </c>
      <c r="M92">
        <v>0.72</v>
      </c>
      <c r="N92">
        <v>1.18</v>
      </c>
      <c r="O92">
        <v>1.18</v>
      </c>
    </row>
    <row r="93" spans="1:15" s="10" customFormat="1" ht="15.75">
      <c r="A93" s="48">
        <v>10</v>
      </c>
      <c r="B93" s="3" t="s">
        <v>119</v>
      </c>
      <c r="C93" s="4">
        <v>11947.925000000001</v>
      </c>
      <c r="D93" s="4">
        <f t="shared" ref="D93:I93" si="4">D84+D86</f>
        <v>14638.93</v>
      </c>
      <c r="E93" s="4">
        <f t="shared" si="4"/>
        <v>21703.039999999997</v>
      </c>
      <c r="F93" s="4">
        <f t="shared" si="4"/>
        <v>23090.59</v>
      </c>
      <c r="G93" s="4">
        <f t="shared" si="4"/>
        <v>3333.7799999999997</v>
      </c>
      <c r="H93" s="4">
        <f t="shared" si="4"/>
        <v>5000.1099999999988</v>
      </c>
      <c r="I93" s="4">
        <f t="shared" si="4"/>
        <v>6305.0399999999981</v>
      </c>
      <c r="K93" s="10">
        <v>18711.174639999997</v>
      </c>
      <c r="L93" s="10">
        <v>14638.93</v>
      </c>
      <c r="M93" s="10">
        <v>3333.7799999999997</v>
      </c>
      <c r="N93" s="10">
        <v>5000.1099999999988</v>
      </c>
      <c r="O93" s="10">
        <v>6305.0399999999981</v>
      </c>
    </row>
    <row r="94" spans="1:15" s="10" customFormat="1" ht="30.75" customHeight="1">
      <c r="A94" s="48">
        <v>11</v>
      </c>
      <c r="B94" s="49" t="s">
        <v>259</v>
      </c>
      <c r="C94" s="48">
        <v>469.5</v>
      </c>
      <c r="D94" s="48">
        <v>499.4</v>
      </c>
      <c r="E94" s="135"/>
      <c r="F94" s="48"/>
      <c r="G94" s="48">
        <v>124.86</v>
      </c>
      <c r="H94" s="48">
        <v>187.27</v>
      </c>
      <c r="I94" s="48">
        <v>187.27</v>
      </c>
      <c r="K94" s="10">
        <v>499.4</v>
      </c>
      <c r="L94" s="10">
        <v>499.4</v>
      </c>
      <c r="M94" s="10">
        <v>124.86</v>
      </c>
      <c r="N94" s="10">
        <v>187.27</v>
      </c>
      <c r="O94" s="10">
        <v>187.27</v>
      </c>
    </row>
    <row r="95" spans="1:15" ht="15.75">
      <c r="A95" s="48">
        <v>12</v>
      </c>
      <c r="B95" s="49" t="s">
        <v>121</v>
      </c>
      <c r="C95" s="48">
        <f t="shared" ref="C95:I95" si="5">ROUND(C93/C94,2)</f>
        <v>25.45</v>
      </c>
      <c r="D95" s="4">
        <f t="shared" si="5"/>
        <v>29.31</v>
      </c>
      <c r="E95" s="4" t="e">
        <f t="shared" si="5"/>
        <v>#DIV/0!</v>
      </c>
      <c r="F95" s="4" t="e">
        <f t="shared" si="5"/>
        <v>#DIV/0!</v>
      </c>
      <c r="G95" s="4">
        <f t="shared" si="5"/>
        <v>26.7</v>
      </c>
      <c r="H95" s="4">
        <f t="shared" si="5"/>
        <v>26.7</v>
      </c>
      <c r="I95" s="4">
        <f t="shared" si="5"/>
        <v>33.67</v>
      </c>
      <c r="L95">
        <v>41.4</v>
      </c>
      <c r="M95">
        <v>10.32</v>
      </c>
      <c r="N95">
        <v>15.54</v>
      </c>
      <c r="O95">
        <v>15.54</v>
      </c>
    </row>
    <row r="96" spans="1:15" ht="15.75">
      <c r="A96" s="48"/>
      <c r="B96" s="3" t="s">
        <v>122</v>
      </c>
      <c r="C96" s="48">
        <f>ROUND(C95*1.18,2)</f>
        <v>30.03</v>
      </c>
      <c r="D96" s="48">
        <f t="shared" ref="D96:I96" si="6">ROUND(D95*1.18,2)</f>
        <v>34.590000000000003</v>
      </c>
      <c r="E96" s="48" t="e">
        <f t="shared" si="6"/>
        <v>#DIV/0!</v>
      </c>
      <c r="F96" s="48" t="e">
        <f t="shared" si="6"/>
        <v>#DIV/0!</v>
      </c>
      <c r="G96" s="48">
        <f t="shared" si="6"/>
        <v>31.51</v>
      </c>
      <c r="H96" s="48">
        <f t="shared" si="6"/>
        <v>31.51</v>
      </c>
      <c r="I96" s="48">
        <f t="shared" si="6"/>
        <v>39.729999999999997</v>
      </c>
      <c r="K96">
        <v>37.47</v>
      </c>
      <c r="L96">
        <v>29.31</v>
      </c>
      <c r="M96">
        <v>26.7</v>
      </c>
      <c r="N96">
        <v>26.7</v>
      </c>
      <c r="O96">
        <v>33.67</v>
      </c>
    </row>
    <row r="97" spans="1:15" ht="31.5">
      <c r="A97" s="48"/>
      <c r="B97" s="3" t="s">
        <v>254</v>
      </c>
      <c r="C97" s="48">
        <v>31.51</v>
      </c>
      <c r="D97" s="4"/>
      <c r="E97" s="135"/>
      <c r="F97" s="48"/>
      <c r="G97" s="48"/>
      <c r="H97" s="48"/>
      <c r="I97" s="48"/>
      <c r="K97">
        <v>44.21</v>
      </c>
      <c r="L97">
        <v>34.590000000000003</v>
      </c>
      <c r="M97">
        <v>31.51</v>
      </c>
      <c r="N97">
        <v>31.51</v>
      </c>
      <c r="O97">
        <v>39.729999999999997</v>
      </c>
    </row>
    <row r="98" spans="1:15" ht="15.75">
      <c r="A98" s="48"/>
      <c r="B98" s="3" t="s">
        <v>123</v>
      </c>
      <c r="C98" s="48"/>
      <c r="D98" s="48"/>
      <c r="E98" s="135"/>
      <c r="F98" s="48"/>
      <c r="G98" s="4">
        <v>100</v>
      </c>
      <c r="H98" s="4">
        <v>100</v>
      </c>
      <c r="I98" s="4">
        <f>I96/H96*100</f>
        <v>126.08695652173911</v>
      </c>
    </row>
    <row r="106" spans="1:15">
      <c r="D106" s="13"/>
      <c r="E106" s="13"/>
      <c r="F106" s="13"/>
      <c r="G106" s="13"/>
      <c r="H106" s="13"/>
      <c r="I106" s="13"/>
    </row>
    <row r="112" spans="1:15">
      <c r="D112" s="13"/>
      <c r="I112" s="13"/>
    </row>
  </sheetData>
  <mergeCells count="10">
    <mergeCell ref="B1:I1"/>
    <mergeCell ref="A3:I3"/>
    <mergeCell ref="A4:I4"/>
    <mergeCell ref="A5:I5"/>
    <mergeCell ref="A7:A8"/>
    <mergeCell ref="B7:B8"/>
    <mergeCell ref="C7:C8"/>
    <mergeCell ref="D7:D8"/>
    <mergeCell ref="E7:F7"/>
    <mergeCell ref="G7:I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0"/>
  <sheetViews>
    <sheetView topLeftCell="A4" workbookViewId="0">
      <selection activeCell="M16" sqref="M16"/>
    </sheetView>
  </sheetViews>
  <sheetFormatPr defaultRowHeight="15"/>
  <cols>
    <col min="1" max="1" width="4" customWidth="1"/>
    <col min="2" max="2" width="20.42578125" customWidth="1"/>
    <col min="5" max="5" width="0" hidden="1" customWidth="1"/>
    <col min="6" max="6" width="14.140625" customWidth="1"/>
    <col min="7" max="7" width="0" hidden="1" customWidth="1"/>
    <col min="8" max="8" width="10.5703125" customWidth="1"/>
    <col min="9" max="9" width="11.140625" customWidth="1"/>
    <col min="10" max="10" width="10.140625" customWidth="1"/>
    <col min="11" max="11" width="12.28515625" bestFit="1" customWidth="1"/>
    <col min="12" max="12" width="12.28515625" customWidth="1"/>
    <col min="13" max="13" width="13.140625" bestFit="1" customWidth="1"/>
    <col min="257" max="257" width="4" customWidth="1"/>
    <col min="258" max="258" width="19.140625" customWidth="1"/>
    <col min="261" max="261" width="0" hidden="1" customWidth="1"/>
    <col min="262" max="262" width="14.140625" customWidth="1"/>
    <col min="263" max="263" width="0" hidden="1" customWidth="1"/>
    <col min="264" max="264" width="10.5703125" customWidth="1"/>
    <col min="265" max="265" width="11.140625" customWidth="1"/>
    <col min="266" max="266" width="10.140625" customWidth="1"/>
    <col min="267" max="267" width="12.28515625" bestFit="1" customWidth="1"/>
    <col min="268" max="268" width="12.28515625" customWidth="1"/>
    <col min="269" max="269" width="12.28515625" bestFit="1" customWidth="1"/>
    <col min="513" max="513" width="4" customWidth="1"/>
    <col min="514" max="514" width="19.140625" customWidth="1"/>
    <col min="517" max="517" width="0" hidden="1" customWidth="1"/>
    <col min="518" max="518" width="14.140625" customWidth="1"/>
    <col min="519" max="519" width="0" hidden="1" customWidth="1"/>
    <col min="520" max="520" width="10.5703125" customWidth="1"/>
    <col min="521" max="521" width="11.140625" customWidth="1"/>
    <col min="522" max="522" width="10.140625" customWidth="1"/>
    <col min="523" max="523" width="12.28515625" bestFit="1" customWidth="1"/>
    <col min="524" max="524" width="12.28515625" customWidth="1"/>
    <col min="525" max="525" width="12.28515625" bestFit="1" customWidth="1"/>
    <col min="769" max="769" width="4" customWidth="1"/>
    <col min="770" max="770" width="19.140625" customWidth="1"/>
    <col min="773" max="773" width="0" hidden="1" customWidth="1"/>
    <col min="774" max="774" width="14.140625" customWidth="1"/>
    <col min="775" max="775" width="0" hidden="1" customWidth="1"/>
    <col min="776" max="776" width="10.5703125" customWidth="1"/>
    <col min="777" max="777" width="11.140625" customWidth="1"/>
    <col min="778" max="778" width="10.140625" customWidth="1"/>
    <col min="779" max="779" width="12.28515625" bestFit="1" customWidth="1"/>
    <col min="780" max="780" width="12.28515625" customWidth="1"/>
    <col min="781" max="781" width="12.28515625" bestFit="1" customWidth="1"/>
    <col min="1025" max="1025" width="4" customWidth="1"/>
    <col min="1026" max="1026" width="19.140625" customWidth="1"/>
    <col min="1029" max="1029" width="0" hidden="1" customWidth="1"/>
    <col min="1030" max="1030" width="14.140625" customWidth="1"/>
    <col min="1031" max="1031" width="0" hidden="1" customWidth="1"/>
    <col min="1032" max="1032" width="10.5703125" customWidth="1"/>
    <col min="1033" max="1033" width="11.140625" customWidth="1"/>
    <col min="1034" max="1034" width="10.140625" customWidth="1"/>
    <col min="1035" max="1035" width="12.28515625" bestFit="1" customWidth="1"/>
    <col min="1036" max="1036" width="12.28515625" customWidth="1"/>
    <col min="1037" max="1037" width="12.28515625" bestFit="1" customWidth="1"/>
    <col min="1281" max="1281" width="4" customWidth="1"/>
    <col min="1282" max="1282" width="19.140625" customWidth="1"/>
    <col min="1285" max="1285" width="0" hidden="1" customWidth="1"/>
    <col min="1286" max="1286" width="14.140625" customWidth="1"/>
    <col min="1287" max="1287" width="0" hidden="1" customWidth="1"/>
    <col min="1288" max="1288" width="10.5703125" customWidth="1"/>
    <col min="1289" max="1289" width="11.140625" customWidth="1"/>
    <col min="1290" max="1290" width="10.140625" customWidth="1"/>
    <col min="1291" max="1291" width="12.28515625" bestFit="1" customWidth="1"/>
    <col min="1292" max="1292" width="12.28515625" customWidth="1"/>
    <col min="1293" max="1293" width="12.28515625" bestFit="1" customWidth="1"/>
    <col min="1537" max="1537" width="4" customWidth="1"/>
    <col min="1538" max="1538" width="19.140625" customWidth="1"/>
    <col min="1541" max="1541" width="0" hidden="1" customWidth="1"/>
    <col min="1542" max="1542" width="14.140625" customWidth="1"/>
    <col min="1543" max="1543" width="0" hidden="1" customWidth="1"/>
    <col min="1544" max="1544" width="10.5703125" customWidth="1"/>
    <col min="1545" max="1545" width="11.140625" customWidth="1"/>
    <col min="1546" max="1546" width="10.140625" customWidth="1"/>
    <col min="1547" max="1547" width="12.28515625" bestFit="1" customWidth="1"/>
    <col min="1548" max="1548" width="12.28515625" customWidth="1"/>
    <col min="1549" max="1549" width="12.28515625" bestFit="1" customWidth="1"/>
    <col min="1793" max="1793" width="4" customWidth="1"/>
    <col min="1794" max="1794" width="19.140625" customWidth="1"/>
    <col min="1797" max="1797" width="0" hidden="1" customWidth="1"/>
    <col min="1798" max="1798" width="14.140625" customWidth="1"/>
    <col min="1799" max="1799" width="0" hidden="1" customWidth="1"/>
    <col min="1800" max="1800" width="10.5703125" customWidth="1"/>
    <col min="1801" max="1801" width="11.140625" customWidth="1"/>
    <col min="1802" max="1802" width="10.140625" customWidth="1"/>
    <col min="1803" max="1803" width="12.28515625" bestFit="1" customWidth="1"/>
    <col min="1804" max="1804" width="12.28515625" customWidth="1"/>
    <col min="1805" max="1805" width="12.28515625" bestFit="1" customWidth="1"/>
    <col min="2049" max="2049" width="4" customWidth="1"/>
    <col min="2050" max="2050" width="19.140625" customWidth="1"/>
    <col min="2053" max="2053" width="0" hidden="1" customWidth="1"/>
    <col min="2054" max="2054" width="14.140625" customWidth="1"/>
    <col min="2055" max="2055" width="0" hidden="1" customWidth="1"/>
    <col min="2056" max="2056" width="10.5703125" customWidth="1"/>
    <col min="2057" max="2057" width="11.140625" customWidth="1"/>
    <col min="2058" max="2058" width="10.140625" customWidth="1"/>
    <col min="2059" max="2059" width="12.28515625" bestFit="1" customWidth="1"/>
    <col min="2060" max="2060" width="12.28515625" customWidth="1"/>
    <col min="2061" max="2061" width="12.28515625" bestFit="1" customWidth="1"/>
    <col min="2305" max="2305" width="4" customWidth="1"/>
    <col min="2306" max="2306" width="19.140625" customWidth="1"/>
    <col min="2309" max="2309" width="0" hidden="1" customWidth="1"/>
    <col min="2310" max="2310" width="14.140625" customWidth="1"/>
    <col min="2311" max="2311" width="0" hidden="1" customWidth="1"/>
    <col min="2312" max="2312" width="10.5703125" customWidth="1"/>
    <col min="2313" max="2313" width="11.140625" customWidth="1"/>
    <col min="2314" max="2314" width="10.140625" customWidth="1"/>
    <col min="2315" max="2315" width="12.28515625" bestFit="1" customWidth="1"/>
    <col min="2316" max="2316" width="12.28515625" customWidth="1"/>
    <col min="2317" max="2317" width="12.28515625" bestFit="1" customWidth="1"/>
    <col min="2561" max="2561" width="4" customWidth="1"/>
    <col min="2562" max="2562" width="19.140625" customWidth="1"/>
    <col min="2565" max="2565" width="0" hidden="1" customWidth="1"/>
    <col min="2566" max="2566" width="14.140625" customWidth="1"/>
    <col min="2567" max="2567" width="0" hidden="1" customWidth="1"/>
    <col min="2568" max="2568" width="10.5703125" customWidth="1"/>
    <col min="2569" max="2569" width="11.140625" customWidth="1"/>
    <col min="2570" max="2570" width="10.140625" customWidth="1"/>
    <col min="2571" max="2571" width="12.28515625" bestFit="1" customWidth="1"/>
    <col min="2572" max="2572" width="12.28515625" customWidth="1"/>
    <col min="2573" max="2573" width="12.28515625" bestFit="1" customWidth="1"/>
    <col min="2817" max="2817" width="4" customWidth="1"/>
    <col min="2818" max="2818" width="19.140625" customWidth="1"/>
    <col min="2821" max="2821" width="0" hidden="1" customWidth="1"/>
    <col min="2822" max="2822" width="14.140625" customWidth="1"/>
    <col min="2823" max="2823" width="0" hidden="1" customWidth="1"/>
    <col min="2824" max="2824" width="10.5703125" customWidth="1"/>
    <col min="2825" max="2825" width="11.140625" customWidth="1"/>
    <col min="2826" max="2826" width="10.140625" customWidth="1"/>
    <col min="2827" max="2827" width="12.28515625" bestFit="1" customWidth="1"/>
    <col min="2828" max="2828" width="12.28515625" customWidth="1"/>
    <col min="2829" max="2829" width="12.28515625" bestFit="1" customWidth="1"/>
    <col min="3073" max="3073" width="4" customWidth="1"/>
    <col min="3074" max="3074" width="19.140625" customWidth="1"/>
    <col min="3077" max="3077" width="0" hidden="1" customWidth="1"/>
    <col min="3078" max="3078" width="14.140625" customWidth="1"/>
    <col min="3079" max="3079" width="0" hidden="1" customWidth="1"/>
    <col min="3080" max="3080" width="10.5703125" customWidth="1"/>
    <col min="3081" max="3081" width="11.140625" customWidth="1"/>
    <col min="3082" max="3082" width="10.140625" customWidth="1"/>
    <col min="3083" max="3083" width="12.28515625" bestFit="1" customWidth="1"/>
    <col min="3084" max="3084" width="12.28515625" customWidth="1"/>
    <col min="3085" max="3085" width="12.28515625" bestFit="1" customWidth="1"/>
    <col min="3329" max="3329" width="4" customWidth="1"/>
    <col min="3330" max="3330" width="19.140625" customWidth="1"/>
    <col min="3333" max="3333" width="0" hidden="1" customWidth="1"/>
    <col min="3334" max="3334" width="14.140625" customWidth="1"/>
    <col min="3335" max="3335" width="0" hidden="1" customWidth="1"/>
    <col min="3336" max="3336" width="10.5703125" customWidth="1"/>
    <col min="3337" max="3337" width="11.140625" customWidth="1"/>
    <col min="3338" max="3338" width="10.140625" customWidth="1"/>
    <col min="3339" max="3339" width="12.28515625" bestFit="1" customWidth="1"/>
    <col min="3340" max="3340" width="12.28515625" customWidth="1"/>
    <col min="3341" max="3341" width="12.28515625" bestFit="1" customWidth="1"/>
    <col min="3585" max="3585" width="4" customWidth="1"/>
    <col min="3586" max="3586" width="19.140625" customWidth="1"/>
    <col min="3589" max="3589" width="0" hidden="1" customWidth="1"/>
    <col min="3590" max="3590" width="14.140625" customWidth="1"/>
    <col min="3591" max="3591" width="0" hidden="1" customWidth="1"/>
    <col min="3592" max="3592" width="10.5703125" customWidth="1"/>
    <col min="3593" max="3593" width="11.140625" customWidth="1"/>
    <col min="3594" max="3594" width="10.140625" customWidth="1"/>
    <col min="3595" max="3595" width="12.28515625" bestFit="1" customWidth="1"/>
    <col min="3596" max="3596" width="12.28515625" customWidth="1"/>
    <col min="3597" max="3597" width="12.28515625" bestFit="1" customWidth="1"/>
    <col min="3841" max="3841" width="4" customWidth="1"/>
    <col min="3842" max="3842" width="19.140625" customWidth="1"/>
    <col min="3845" max="3845" width="0" hidden="1" customWidth="1"/>
    <col min="3846" max="3846" width="14.140625" customWidth="1"/>
    <col min="3847" max="3847" width="0" hidden="1" customWidth="1"/>
    <col min="3848" max="3848" width="10.5703125" customWidth="1"/>
    <col min="3849" max="3849" width="11.140625" customWidth="1"/>
    <col min="3850" max="3850" width="10.140625" customWidth="1"/>
    <col min="3851" max="3851" width="12.28515625" bestFit="1" customWidth="1"/>
    <col min="3852" max="3852" width="12.28515625" customWidth="1"/>
    <col min="3853" max="3853" width="12.28515625" bestFit="1" customWidth="1"/>
    <col min="4097" max="4097" width="4" customWidth="1"/>
    <col min="4098" max="4098" width="19.140625" customWidth="1"/>
    <col min="4101" max="4101" width="0" hidden="1" customWidth="1"/>
    <col min="4102" max="4102" width="14.140625" customWidth="1"/>
    <col min="4103" max="4103" width="0" hidden="1" customWidth="1"/>
    <col min="4104" max="4104" width="10.5703125" customWidth="1"/>
    <col min="4105" max="4105" width="11.140625" customWidth="1"/>
    <col min="4106" max="4106" width="10.140625" customWidth="1"/>
    <col min="4107" max="4107" width="12.28515625" bestFit="1" customWidth="1"/>
    <col min="4108" max="4108" width="12.28515625" customWidth="1"/>
    <col min="4109" max="4109" width="12.28515625" bestFit="1" customWidth="1"/>
    <col min="4353" max="4353" width="4" customWidth="1"/>
    <col min="4354" max="4354" width="19.140625" customWidth="1"/>
    <col min="4357" max="4357" width="0" hidden="1" customWidth="1"/>
    <col min="4358" max="4358" width="14.140625" customWidth="1"/>
    <col min="4359" max="4359" width="0" hidden="1" customWidth="1"/>
    <col min="4360" max="4360" width="10.5703125" customWidth="1"/>
    <col min="4361" max="4361" width="11.140625" customWidth="1"/>
    <col min="4362" max="4362" width="10.140625" customWidth="1"/>
    <col min="4363" max="4363" width="12.28515625" bestFit="1" customWidth="1"/>
    <col min="4364" max="4364" width="12.28515625" customWidth="1"/>
    <col min="4365" max="4365" width="12.28515625" bestFit="1" customWidth="1"/>
    <col min="4609" max="4609" width="4" customWidth="1"/>
    <col min="4610" max="4610" width="19.140625" customWidth="1"/>
    <col min="4613" max="4613" width="0" hidden="1" customWidth="1"/>
    <col min="4614" max="4614" width="14.140625" customWidth="1"/>
    <col min="4615" max="4615" width="0" hidden="1" customWidth="1"/>
    <col min="4616" max="4616" width="10.5703125" customWidth="1"/>
    <col min="4617" max="4617" width="11.140625" customWidth="1"/>
    <col min="4618" max="4618" width="10.140625" customWidth="1"/>
    <col min="4619" max="4619" width="12.28515625" bestFit="1" customWidth="1"/>
    <col min="4620" max="4620" width="12.28515625" customWidth="1"/>
    <col min="4621" max="4621" width="12.28515625" bestFit="1" customWidth="1"/>
    <col min="4865" max="4865" width="4" customWidth="1"/>
    <col min="4866" max="4866" width="19.140625" customWidth="1"/>
    <col min="4869" max="4869" width="0" hidden="1" customWidth="1"/>
    <col min="4870" max="4870" width="14.140625" customWidth="1"/>
    <col min="4871" max="4871" width="0" hidden="1" customWidth="1"/>
    <col min="4872" max="4872" width="10.5703125" customWidth="1"/>
    <col min="4873" max="4873" width="11.140625" customWidth="1"/>
    <col min="4874" max="4874" width="10.140625" customWidth="1"/>
    <col min="4875" max="4875" width="12.28515625" bestFit="1" customWidth="1"/>
    <col min="4876" max="4876" width="12.28515625" customWidth="1"/>
    <col min="4877" max="4877" width="12.28515625" bestFit="1" customWidth="1"/>
    <col min="5121" max="5121" width="4" customWidth="1"/>
    <col min="5122" max="5122" width="19.140625" customWidth="1"/>
    <col min="5125" max="5125" width="0" hidden="1" customWidth="1"/>
    <col min="5126" max="5126" width="14.140625" customWidth="1"/>
    <col min="5127" max="5127" width="0" hidden="1" customWidth="1"/>
    <col min="5128" max="5128" width="10.5703125" customWidth="1"/>
    <col min="5129" max="5129" width="11.140625" customWidth="1"/>
    <col min="5130" max="5130" width="10.140625" customWidth="1"/>
    <col min="5131" max="5131" width="12.28515625" bestFit="1" customWidth="1"/>
    <col min="5132" max="5132" width="12.28515625" customWidth="1"/>
    <col min="5133" max="5133" width="12.28515625" bestFit="1" customWidth="1"/>
    <col min="5377" max="5377" width="4" customWidth="1"/>
    <col min="5378" max="5378" width="19.140625" customWidth="1"/>
    <col min="5381" max="5381" width="0" hidden="1" customWidth="1"/>
    <col min="5382" max="5382" width="14.140625" customWidth="1"/>
    <col min="5383" max="5383" width="0" hidden="1" customWidth="1"/>
    <col min="5384" max="5384" width="10.5703125" customWidth="1"/>
    <col min="5385" max="5385" width="11.140625" customWidth="1"/>
    <col min="5386" max="5386" width="10.140625" customWidth="1"/>
    <col min="5387" max="5387" width="12.28515625" bestFit="1" customWidth="1"/>
    <col min="5388" max="5388" width="12.28515625" customWidth="1"/>
    <col min="5389" max="5389" width="12.28515625" bestFit="1" customWidth="1"/>
    <col min="5633" max="5633" width="4" customWidth="1"/>
    <col min="5634" max="5634" width="19.140625" customWidth="1"/>
    <col min="5637" max="5637" width="0" hidden="1" customWidth="1"/>
    <col min="5638" max="5638" width="14.140625" customWidth="1"/>
    <col min="5639" max="5639" width="0" hidden="1" customWidth="1"/>
    <col min="5640" max="5640" width="10.5703125" customWidth="1"/>
    <col min="5641" max="5641" width="11.140625" customWidth="1"/>
    <col min="5642" max="5642" width="10.140625" customWidth="1"/>
    <col min="5643" max="5643" width="12.28515625" bestFit="1" customWidth="1"/>
    <col min="5644" max="5644" width="12.28515625" customWidth="1"/>
    <col min="5645" max="5645" width="12.28515625" bestFit="1" customWidth="1"/>
    <col min="5889" max="5889" width="4" customWidth="1"/>
    <col min="5890" max="5890" width="19.140625" customWidth="1"/>
    <col min="5893" max="5893" width="0" hidden="1" customWidth="1"/>
    <col min="5894" max="5894" width="14.140625" customWidth="1"/>
    <col min="5895" max="5895" width="0" hidden="1" customWidth="1"/>
    <col min="5896" max="5896" width="10.5703125" customWidth="1"/>
    <col min="5897" max="5897" width="11.140625" customWidth="1"/>
    <col min="5898" max="5898" width="10.140625" customWidth="1"/>
    <col min="5899" max="5899" width="12.28515625" bestFit="1" customWidth="1"/>
    <col min="5900" max="5900" width="12.28515625" customWidth="1"/>
    <col min="5901" max="5901" width="12.28515625" bestFit="1" customWidth="1"/>
    <col min="6145" max="6145" width="4" customWidth="1"/>
    <col min="6146" max="6146" width="19.140625" customWidth="1"/>
    <col min="6149" max="6149" width="0" hidden="1" customWidth="1"/>
    <col min="6150" max="6150" width="14.140625" customWidth="1"/>
    <col min="6151" max="6151" width="0" hidden="1" customWidth="1"/>
    <col min="6152" max="6152" width="10.5703125" customWidth="1"/>
    <col min="6153" max="6153" width="11.140625" customWidth="1"/>
    <col min="6154" max="6154" width="10.140625" customWidth="1"/>
    <col min="6155" max="6155" width="12.28515625" bestFit="1" customWidth="1"/>
    <col min="6156" max="6156" width="12.28515625" customWidth="1"/>
    <col min="6157" max="6157" width="12.28515625" bestFit="1" customWidth="1"/>
    <col min="6401" max="6401" width="4" customWidth="1"/>
    <col min="6402" max="6402" width="19.140625" customWidth="1"/>
    <col min="6405" max="6405" width="0" hidden="1" customWidth="1"/>
    <col min="6406" max="6406" width="14.140625" customWidth="1"/>
    <col min="6407" max="6407" width="0" hidden="1" customWidth="1"/>
    <col min="6408" max="6408" width="10.5703125" customWidth="1"/>
    <col min="6409" max="6409" width="11.140625" customWidth="1"/>
    <col min="6410" max="6410" width="10.140625" customWidth="1"/>
    <col min="6411" max="6411" width="12.28515625" bestFit="1" customWidth="1"/>
    <col min="6412" max="6412" width="12.28515625" customWidth="1"/>
    <col min="6413" max="6413" width="12.28515625" bestFit="1" customWidth="1"/>
    <col min="6657" max="6657" width="4" customWidth="1"/>
    <col min="6658" max="6658" width="19.140625" customWidth="1"/>
    <col min="6661" max="6661" width="0" hidden="1" customWidth="1"/>
    <col min="6662" max="6662" width="14.140625" customWidth="1"/>
    <col min="6663" max="6663" width="0" hidden="1" customWidth="1"/>
    <col min="6664" max="6664" width="10.5703125" customWidth="1"/>
    <col min="6665" max="6665" width="11.140625" customWidth="1"/>
    <col min="6666" max="6666" width="10.140625" customWidth="1"/>
    <col min="6667" max="6667" width="12.28515625" bestFit="1" customWidth="1"/>
    <col min="6668" max="6668" width="12.28515625" customWidth="1"/>
    <col min="6669" max="6669" width="12.28515625" bestFit="1" customWidth="1"/>
    <col min="6913" max="6913" width="4" customWidth="1"/>
    <col min="6914" max="6914" width="19.140625" customWidth="1"/>
    <col min="6917" max="6917" width="0" hidden="1" customWidth="1"/>
    <col min="6918" max="6918" width="14.140625" customWidth="1"/>
    <col min="6919" max="6919" width="0" hidden="1" customWidth="1"/>
    <col min="6920" max="6920" width="10.5703125" customWidth="1"/>
    <col min="6921" max="6921" width="11.140625" customWidth="1"/>
    <col min="6922" max="6922" width="10.140625" customWidth="1"/>
    <col min="6923" max="6923" width="12.28515625" bestFit="1" customWidth="1"/>
    <col min="6924" max="6924" width="12.28515625" customWidth="1"/>
    <col min="6925" max="6925" width="12.28515625" bestFit="1" customWidth="1"/>
    <col min="7169" max="7169" width="4" customWidth="1"/>
    <col min="7170" max="7170" width="19.140625" customWidth="1"/>
    <col min="7173" max="7173" width="0" hidden="1" customWidth="1"/>
    <col min="7174" max="7174" width="14.140625" customWidth="1"/>
    <col min="7175" max="7175" width="0" hidden="1" customWidth="1"/>
    <col min="7176" max="7176" width="10.5703125" customWidth="1"/>
    <col min="7177" max="7177" width="11.140625" customWidth="1"/>
    <col min="7178" max="7178" width="10.140625" customWidth="1"/>
    <col min="7179" max="7179" width="12.28515625" bestFit="1" customWidth="1"/>
    <col min="7180" max="7180" width="12.28515625" customWidth="1"/>
    <col min="7181" max="7181" width="12.28515625" bestFit="1" customWidth="1"/>
    <col min="7425" max="7425" width="4" customWidth="1"/>
    <col min="7426" max="7426" width="19.140625" customWidth="1"/>
    <col min="7429" max="7429" width="0" hidden="1" customWidth="1"/>
    <col min="7430" max="7430" width="14.140625" customWidth="1"/>
    <col min="7431" max="7431" width="0" hidden="1" customWidth="1"/>
    <col min="7432" max="7432" width="10.5703125" customWidth="1"/>
    <col min="7433" max="7433" width="11.140625" customWidth="1"/>
    <col min="7434" max="7434" width="10.140625" customWidth="1"/>
    <col min="7435" max="7435" width="12.28515625" bestFit="1" customWidth="1"/>
    <col min="7436" max="7436" width="12.28515625" customWidth="1"/>
    <col min="7437" max="7437" width="12.28515625" bestFit="1" customWidth="1"/>
    <col min="7681" max="7681" width="4" customWidth="1"/>
    <col min="7682" max="7682" width="19.140625" customWidth="1"/>
    <col min="7685" max="7685" width="0" hidden="1" customWidth="1"/>
    <col min="7686" max="7686" width="14.140625" customWidth="1"/>
    <col min="7687" max="7687" width="0" hidden="1" customWidth="1"/>
    <col min="7688" max="7688" width="10.5703125" customWidth="1"/>
    <col min="7689" max="7689" width="11.140625" customWidth="1"/>
    <col min="7690" max="7690" width="10.140625" customWidth="1"/>
    <col min="7691" max="7691" width="12.28515625" bestFit="1" customWidth="1"/>
    <col min="7692" max="7692" width="12.28515625" customWidth="1"/>
    <col min="7693" max="7693" width="12.28515625" bestFit="1" customWidth="1"/>
    <col min="7937" max="7937" width="4" customWidth="1"/>
    <col min="7938" max="7938" width="19.140625" customWidth="1"/>
    <col min="7941" max="7941" width="0" hidden="1" customWidth="1"/>
    <col min="7942" max="7942" width="14.140625" customWidth="1"/>
    <col min="7943" max="7943" width="0" hidden="1" customWidth="1"/>
    <col min="7944" max="7944" width="10.5703125" customWidth="1"/>
    <col min="7945" max="7945" width="11.140625" customWidth="1"/>
    <col min="7946" max="7946" width="10.140625" customWidth="1"/>
    <col min="7947" max="7947" width="12.28515625" bestFit="1" customWidth="1"/>
    <col min="7948" max="7948" width="12.28515625" customWidth="1"/>
    <col min="7949" max="7949" width="12.28515625" bestFit="1" customWidth="1"/>
    <col min="8193" max="8193" width="4" customWidth="1"/>
    <col min="8194" max="8194" width="19.140625" customWidth="1"/>
    <col min="8197" max="8197" width="0" hidden="1" customWidth="1"/>
    <col min="8198" max="8198" width="14.140625" customWidth="1"/>
    <col min="8199" max="8199" width="0" hidden="1" customWidth="1"/>
    <col min="8200" max="8200" width="10.5703125" customWidth="1"/>
    <col min="8201" max="8201" width="11.140625" customWidth="1"/>
    <col min="8202" max="8202" width="10.140625" customWidth="1"/>
    <col min="8203" max="8203" width="12.28515625" bestFit="1" customWidth="1"/>
    <col min="8204" max="8204" width="12.28515625" customWidth="1"/>
    <col min="8205" max="8205" width="12.28515625" bestFit="1" customWidth="1"/>
    <col min="8449" max="8449" width="4" customWidth="1"/>
    <col min="8450" max="8450" width="19.140625" customWidth="1"/>
    <col min="8453" max="8453" width="0" hidden="1" customWidth="1"/>
    <col min="8454" max="8454" width="14.140625" customWidth="1"/>
    <col min="8455" max="8455" width="0" hidden="1" customWidth="1"/>
    <col min="8456" max="8456" width="10.5703125" customWidth="1"/>
    <col min="8457" max="8457" width="11.140625" customWidth="1"/>
    <col min="8458" max="8458" width="10.140625" customWidth="1"/>
    <col min="8459" max="8459" width="12.28515625" bestFit="1" customWidth="1"/>
    <col min="8460" max="8460" width="12.28515625" customWidth="1"/>
    <col min="8461" max="8461" width="12.28515625" bestFit="1" customWidth="1"/>
    <col min="8705" max="8705" width="4" customWidth="1"/>
    <col min="8706" max="8706" width="19.140625" customWidth="1"/>
    <col min="8709" max="8709" width="0" hidden="1" customWidth="1"/>
    <col min="8710" max="8710" width="14.140625" customWidth="1"/>
    <col min="8711" max="8711" width="0" hidden="1" customWidth="1"/>
    <col min="8712" max="8712" width="10.5703125" customWidth="1"/>
    <col min="8713" max="8713" width="11.140625" customWidth="1"/>
    <col min="8714" max="8714" width="10.140625" customWidth="1"/>
    <col min="8715" max="8715" width="12.28515625" bestFit="1" customWidth="1"/>
    <col min="8716" max="8716" width="12.28515625" customWidth="1"/>
    <col min="8717" max="8717" width="12.28515625" bestFit="1" customWidth="1"/>
    <col min="8961" max="8961" width="4" customWidth="1"/>
    <col min="8962" max="8962" width="19.140625" customWidth="1"/>
    <col min="8965" max="8965" width="0" hidden="1" customWidth="1"/>
    <col min="8966" max="8966" width="14.140625" customWidth="1"/>
    <col min="8967" max="8967" width="0" hidden="1" customWidth="1"/>
    <col min="8968" max="8968" width="10.5703125" customWidth="1"/>
    <col min="8969" max="8969" width="11.140625" customWidth="1"/>
    <col min="8970" max="8970" width="10.140625" customWidth="1"/>
    <col min="8971" max="8971" width="12.28515625" bestFit="1" customWidth="1"/>
    <col min="8972" max="8972" width="12.28515625" customWidth="1"/>
    <col min="8973" max="8973" width="12.28515625" bestFit="1" customWidth="1"/>
    <col min="9217" max="9217" width="4" customWidth="1"/>
    <col min="9218" max="9218" width="19.140625" customWidth="1"/>
    <col min="9221" max="9221" width="0" hidden="1" customWidth="1"/>
    <col min="9222" max="9222" width="14.140625" customWidth="1"/>
    <col min="9223" max="9223" width="0" hidden="1" customWidth="1"/>
    <col min="9224" max="9224" width="10.5703125" customWidth="1"/>
    <col min="9225" max="9225" width="11.140625" customWidth="1"/>
    <col min="9226" max="9226" width="10.140625" customWidth="1"/>
    <col min="9227" max="9227" width="12.28515625" bestFit="1" customWidth="1"/>
    <col min="9228" max="9228" width="12.28515625" customWidth="1"/>
    <col min="9229" max="9229" width="12.28515625" bestFit="1" customWidth="1"/>
    <col min="9473" max="9473" width="4" customWidth="1"/>
    <col min="9474" max="9474" width="19.140625" customWidth="1"/>
    <col min="9477" max="9477" width="0" hidden="1" customWidth="1"/>
    <col min="9478" max="9478" width="14.140625" customWidth="1"/>
    <col min="9479" max="9479" width="0" hidden="1" customWidth="1"/>
    <col min="9480" max="9480" width="10.5703125" customWidth="1"/>
    <col min="9481" max="9481" width="11.140625" customWidth="1"/>
    <col min="9482" max="9482" width="10.140625" customWidth="1"/>
    <col min="9483" max="9483" width="12.28515625" bestFit="1" customWidth="1"/>
    <col min="9484" max="9484" width="12.28515625" customWidth="1"/>
    <col min="9485" max="9485" width="12.28515625" bestFit="1" customWidth="1"/>
    <col min="9729" max="9729" width="4" customWidth="1"/>
    <col min="9730" max="9730" width="19.140625" customWidth="1"/>
    <col min="9733" max="9733" width="0" hidden="1" customWidth="1"/>
    <col min="9734" max="9734" width="14.140625" customWidth="1"/>
    <col min="9735" max="9735" width="0" hidden="1" customWidth="1"/>
    <col min="9736" max="9736" width="10.5703125" customWidth="1"/>
    <col min="9737" max="9737" width="11.140625" customWidth="1"/>
    <col min="9738" max="9738" width="10.140625" customWidth="1"/>
    <col min="9739" max="9739" width="12.28515625" bestFit="1" customWidth="1"/>
    <col min="9740" max="9740" width="12.28515625" customWidth="1"/>
    <col min="9741" max="9741" width="12.28515625" bestFit="1" customWidth="1"/>
    <col min="9985" max="9985" width="4" customWidth="1"/>
    <col min="9986" max="9986" width="19.140625" customWidth="1"/>
    <col min="9989" max="9989" width="0" hidden="1" customWidth="1"/>
    <col min="9990" max="9990" width="14.140625" customWidth="1"/>
    <col min="9991" max="9991" width="0" hidden="1" customWidth="1"/>
    <col min="9992" max="9992" width="10.5703125" customWidth="1"/>
    <col min="9993" max="9993" width="11.140625" customWidth="1"/>
    <col min="9994" max="9994" width="10.140625" customWidth="1"/>
    <col min="9995" max="9995" width="12.28515625" bestFit="1" customWidth="1"/>
    <col min="9996" max="9996" width="12.28515625" customWidth="1"/>
    <col min="9997" max="9997" width="12.28515625" bestFit="1" customWidth="1"/>
    <col min="10241" max="10241" width="4" customWidth="1"/>
    <col min="10242" max="10242" width="19.140625" customWidth="1"/>
    <col min="10245" max="10245" width="0" hidden="1" customWidth="1"/>
    <col min="10246" max="10246" width="14.140625" customWidth="1"/>
    <col min="10247" max="10247" width="0" hidden="1" customWidth="1"/>
    <col min="10248" max="10248" width="10.5703125" customWidth="1"/>
    <col min="10249" max="10249" width="11.140625" customWidth="1"/>
    <col min="10250" max="10250" width="10.140625" customWidth="1"/>
    <col min="10251" max="10251" width="12.28515625" bestFit="1" customWidth="1"/>
    <col min="10252" max="10252" width="12.28515625" customWidth="1"/>
    <col min="10253" max="10253" width="12.28515625" bestFit="1" customWidth="1"/>
    <col min="10497" max="10497" width="4" customWidth="1"/>
    <col min="10498" max="10498" width="19.140625" customWidth="1"/>
    <col min="10501" max="10501" width="0" hidden="1" customWidth="1"/>
    <col min="10502" max="10502" width="14.140625" customWidth="1"/>
    <col min="10503" max="10503" width="0" hidden="1" customWidth="1"/>
    <col min="10504" max="10504" width="10.5703125" customWidth="1"/>
    <col min="10505" max="10505" width="11.140625" customWidth="1"/>
    <col min="10506" max="10506" width="10.140625" customWidth="1"/>
    <col min="10507" max="10507" width="12.28515625" bestFit="1" customWidth="1"/>
    <col min="10508" max="10508" width="12.28515625" customWidth="1"/>
    <col min="10509" max="10509" width="12.28515625" bestFit="1" customWidth="1"/>
    <col min="10753" max="10753" width="4" customWidth="1"/>
    <col min="10754" max="10754" width="19.140625" customWidth="1"/>
    <col min="10757" max="10757" width="0" hidden="1" customWidth="1"/>
    <col min="10758" max="10758" width="14.140625" customWidth="1"/>
    <col min="10759" max="10759" width="0" hidden="1" customWidth="1"/>
    <col min="10760" max="10760" width="10.5703125" customWidth="1"/>
    <col min="10761" max="10761" width="11.140625" customWidth="1"/>
    <col min="10762" max="10762" width="10.140625" customWidth="1"/>
    <col min="10763" max="10763" width="12.28515625" bestFit="1" customWidth="1"/>
    <col min="10764" max="10764" width="12.28515625" customWidth="1"/>
    <col min="10765" max="10765" width="12.28515625" bestFit="1" customWidth="1"/>
    <col min="11009" max="11009" width="4" customWidth="1"/>
    <col min="11010" max="11010" width="19.140625" customWidth="1"/>
    <col min="11013" max="11013" width="0" hidden="1" customWidth="1"/>
    <col min="11014" max="11014" width="14.140625" customWidth="1"/>
    <col min="11015" max="11015" width="0" hidden="1" customWidth="1"/>
    <col min="11016" max="11016" width="10.5703125" customWidth="1"/>
    <col min="11017" max="11017" width="11.140625" customWidth="1"/>
    <col min="11018" max="11018" width="10.140625" customWidth="1"/>
    <col min="11019" max="11019" width="12.28515625" bestFit="1" customWidth="1"/>
    <col min="11020" max="11020" width="12.28515625" customWidth="1"/>
    <col min="11021" max="11021" width="12.28515625" bestFit="1" customWidth="1"/>
    <col min="11265" max="11265" width="4" customWidth="1"/>
    <col min="11266" max="11266" width="19.140625" customWidth="1"/>
    <col min="11269" max="11269" width="0" hidden="1" customWidth="1"/>
    <col min="11270" max="11270" width="14.140625" customWidth="1"/>
    <col min="11271" max="11271" width="0" hidden="1" customWidth="1"/>
    <col min="11272" max="11272" width="10.5703125" customWidth="1"/>
    <col min="11273" max="11273" width="11.140625" customWidth="1"/>
    <col min="11274" max="11274" width="10.140625" customWidth="1"/>
    <col min="11275" max="11275" width="12.28515625" bestFit="1" customWidth="1"/>
    <col min="11276" max="11276" width="12.28515625" customWidth="1"/>
    <col min="11277" max="11277" width="12.28515625" bestFit="1" customWidth="1"/>
    <col min="11521" max="11521" width="4" customWidth="1"/>
    <col min="11522" max="11522" width="19.140625" customWidth="1"/>
    <col min="11525" max="11525" width="0" hidden="1" customWidth="1"/>
    <col min="11526" max="11526" width="14.140625" customWidth="1"/>
    <col min="11527" max="11527" width="0" hidden="1" customWidth="1"/>
    <col min="11528" max="11528" width="10.5703125" customWidth="1"/>
    <col min="11529" max="11529" width="11.140625" customWidth="1"/>
    <col min="11530" max="11530" width="10.140625" customWidth="1"/>
    <col min="11531" max="11531" width="12.28515625" bestFit="1" customWidth="1"/>
    <col min="11532" max="11532" width="12.28515625" customWidth="1"/>
    <col min="11533" max="11533" width="12.28515625" bestFit="1" customWidth="1"/>
    <col min="11777" max="11777" width="4" customWidth="1"/>
    <col min="11778" max="11778" width="19.140625" customWidth="1"/>
    <col min="11781" max="11781" width="0" hidden="1" customWidth="1"/>
    <col min="11782" max="11782" width="14.140625" customWidth="1"/>
    <col min="11783" max="11783" width="0" hidden="1" customWidth="1"/>
    <col min="11784" max="11784" width="10.5703125" customWidth="1"/>
    <col min="11785" max="11785" width="11.140625" customWidth="1"/>
    <col min="11786" max="11786" width="10.140625" customWidth="1"/>
    <col min="11787" max="11787" width="12.28515625" bestFit="1" customWidth="1"/>
    <col min="11788" max="11788" width="12.28515625" customWidth="1"/>
    <col min="11789" max="11789" width="12.28515625" bestFit="1" customWidth="1"/>
    <col min="12033" max="12033" width="4" customWidth="1"/>
    <col min="12034" max="12034" width="19.140625" customWidth="1"/>
    <col min="12037" max="12037" width="0" hidden="1" customWidth="1"/>
    <col min="12038" max="12038" width="14.140625" customWidth="1"/>
    <col min="12039" max="12039" width="0" hidden="1" customWidth="1"/>
    <col min="12040" max="12040" width="10.5703125" customWidth="1"/>
    <col min="12041" max="12041" width="11.140625" customWidth="1"/>
    <col min="12042" max="12042" width="10.140625" customWidth="1"/>
    <col min="12043" max="12043" width="12.28515625" bestFit="1" customWidth="1"/>
    <col min="12044" max="12044" width="12.28515625" customWidth="1"/>
    <col min="12045" max="12045" width="12.28515625" bestFit="1" customWidth="1"/>
    <col min="12289" max="12289" width="4" customWidth="1"/>
    <col min="12290" max="12290" width="19.140625" customWidth="1"/>
    <col min="12293" max="12293" width="0" hidden="1" customWidth="1"/>
    <col min="12294" max="12294" width="14.140625" customWidth="1"/>
    <col min="12295" max="12295" width="0" hidden="1" customWidth="1"/>
    <col min="12296" max="12296" width="10.5703125" customWidth="1"/>
    <col min="12297" max="12297" width="11.140625" customWidth="1"/>
    <col min="12298" max="12298" width="10.140625" customWidth="1"/>
    <col min="12299" max="12299" width="12.28515625" bestFit="1" customWidth="1"/>
    <col min="12300" max="12300" width="12.28515625" customWidth="1"/>
    <col min="12301" max="12301" width="12.28515625" bestFit="1" customWidth="1"/>
    <col min="12545" max="12545" width="4" customWidth="1"/>
    <col min="12546" max="12546" width="19.140625" customWidth="1"/>
    <col min="12549" max="12549" width="0" hidden="1" customWidth="1"/>
    <col min="12550" max="12550" width="14.140625" customWidth="1"/>
    <col min="12551" max="12551" width="0" hidden="1" customWidth="1"/>
    <col min="12552" max="12552" width="10.5703125" customWidth="1"/>
    <col min="12553" max="12553" width="11.140625" customWidth="1"/>
    <col min="12554" max="12554" width="10.140625" customWidth="1"/>
    <col min="12555" max="12555" width="12.28515625" bestFit="1" customWidth="1"/>
    <col min="12556" max="12556" width="12.28515625" customWidth="1"/>
    <col min="12557" max="12557" width="12.28515625" bestFit="1" customWidth="1"/>
    <col min="12801" max="12801" width="4" customWidth="1"/>
    <col min="12802" max="12802" width="19.140625" customWidth="1"/>
    <col min="12805" max="12805" width="0" hidden="1" customWidth="1"/>
    <col min="12806" max="12806" width="14.140625" customWidth="1"/>
    <col min="12807" max="12807" width="0" hidden="1" customWidth="1"/>
    <col min="12808" max="12808" width="10.5703125" customWidth="1"/>
    <col min="12809" max="12809" width="11.140625" customWidth="1"/>
    <col min="12810" max="12810" width="10.140625" customWidth="1"/>
    <col min="12811" max="12811" width="12.28515625" bestFit="1" customWidth="1"/>
    <col min="12812" max="12812" width="12.28515625" customWidth="1"/>
    <col min="12813" max="12813" width="12.28515625" bestFit="1" customWidth="1"/>
    <col min="13057" max="13057" width="4" customWidth="1"/>
    <col min="13058" max="13058" width="19.140625" customWidth="1"/>
    <col min="13061" max="13061" width="0" hidden="1" customWidth="1"/>
    <col min="13062" max="13062" width="14.140625" customWidth="1"/>
    <col min="13063" max="13063" width="0" hidden="1" customWidth="1"/>
    <col min="13064" max="13064" width="10.5703125" customWidth="1"/>
    <col min="13065" max="13065" width="11.140625" customWidth="1"/>
    <col min="13066" max="13066" width="10.140625" customWidth="1"/>
    <col min="13067" max="13067" width="12.28515625" bestFit="1" customWidth="1"/>
    <col min="13068" max="13068" width="12.28515625" customWidth="1"/>
    <col min="13069" max="13069" width="12.28515625" bestFit="1" customWidth="1"/>
    <col min="13313" max="13313" width="4" customWidth="1"/>
    <col min="13314" max="13314" width="19.140625" customWidth="1"/>
    <col min="13317" max="13317" width="0" hidden="1" customWidth="1"/>
    <col min="13318" max="13318" width="14.140625" customWidth="1"/>
    <col min="13319" max="13319" width="0" hidden="1" customWidth="1"/>
    <col min="13320" max="13320" width="10.5703125" customWidth="1"/>
    <col min="13321" max="13321" width="11.140625" customWidth="1"/>
    <col min="13322" max="13322" width="10.140625" customWidth="1"/>
    <col min="13323" max="13323" width="12.28515625" bestFit="1" customWidth="1"/>
    <col min="13324" max="13324" width="12.28515625" customWidth="1"/>
    <col min="13325" max="13325" width="12.28515625" bestFit="1" customWidth="1"/>
    <col min="13569" max="13569" width="4" customWidth="1"/>
    <col min="13570" max="13570" width="19.140625" customWidth="1"/>
    <col min="13573" max="13573" width="0" hidden="1" customWidth="1"/>
    <col min="13574" max="13574" width="14.140625" customWidth="1"/>
    <col min="13575" max="13575" width="0" hidden="1" customWidth="1"/>
    <col min="13576" max="13576" width="10.5703125" customWidth="1"/>
    <col min="13577" max="13577" width="11.140625" customWidth="1"/>
    <col min="13578" max="13578" width="10.140625" customWidth="1"/>
    <col min="13579" max="13579" width="12.28515625" bestFit="1" customWidth="1"/>
    <col min="13580" max="13580" width="12.28515625" customWidth="1"/>
    <col min="13581" max="13581" width="12.28515625" bestFit="1" customWidth="1"/>
    <col min="13825" max="13825" width="4" customWidth="1"/>
    <col min="13826" max="13826" width="19.140625" customWidth="1"/>
    <col min="13829" max="13829" width="0" hidden="1" customWidth="1"/>
    <col min="13830" max="13830" width="14.140625" customWidth="1"/>
    <col min="13831" max="13831" width="0" hidden="1" customWidth="1"/>
    <col min="13832" max="13832" width="10.5703125" customWidth="1"/>
    <col min="13833" max="13833" width="11.140625" customWidth="1"/>
    <col min="13834" max="13834" width="10.140625" customWidth="1"/>
    <col min="13835" max="13835" width="12.28515625" bestFit="1" customWidth="1"/>
    <col min="13836" max="13836" width="12.28515625" customWidth="1"/>
    <col min="13837" max="13837" width="12.28515625" bestFit="1" customWidth="1"/>
    <col min="14081" max="14081" width="4" customWidth="1"/>
    <col min="14082" max="14082" width="19.140625" customWidth="1"/>
    <col min="14085" max="14085" width="0" hidden="1" customWidth="1"/>
    <col min="14086" max="14086" width="14.140625" customWidth="1"/>
    <col min="14087" max="14087" width="0" hidden="1" customWidth="1"/>
    <col min="14088" max="14088" width="10.5703125" customWidth="1"/>
    <col min="14089" max="14089" width="11.140625" customWidth="1"/>
    <col min="14090" max="14090" width="10.140625" customWidth="1"/>
    <col min="14091" max="14091" width="12.28515625" bestFit="1" customWidth="1"/>
    <col min="14092" max="14092" width="12.28515625" customWidth="1"/>
    <col min="14093" max="14093" width="12.28515625" bestFit="1" customWidth="1"/>
    <col min="14337" max="14337" width="4" customWidth="1"/>
    <col min="14338" max="14338" width="19.140625" customWidth="1"/>
    <col min="14341" max="14341" width="0" hidden="1" customWidth="1"/>
    <col min="14342" max="14342" width="14.140625" customWidth="1"/>
    <col min="14343" max="14343" width="0" hidden="1" customWidth="1"/>
    <col min="14344" max="14344" width="10.5703125" customWidth="1"/>
    <col min="14345" max="14345" width="11.140625" customWidth="1"/>
    <col min="14346" max="14346" width="10.140625" customWidth="1"/>
    <col min="14347" max="14347" width="12.28515625" bestFit="1" customWidth="1"/>
    <col min="14348" max="14348" width="12.28515625" customWidth="1"/>
    <col min="14349" max="14349" width="12.28515625" bestFit="1" customWidth="1"/>
    <col min="14593" max="14593" width="4" customWidth="1"/>
    <col min="14594" max="14594" width="19.140625" customWidth="1"/>
    <col min="14597" max="14597" width="0" hidden="1" customWidth="1"/>
    <col min="14598" max="14598" width="14.140625" customWidth="1"/>
    <col min="14599" max="14599" width="0" hidden="1" customWidth="1"/>
    <col min="14600" max="14600" width="10.5703125" customWidth="1"/>
    <col min="14601" max="14601" width="11.140625" customWidth="1"/>
    <col min="14602" max="14602" width="10.140625" customWidth="1"/>
    <col min="14603" max="14603" width="12.28515625" bestFit="1" customWidth="1"/>
    <col min="14604" max="14604" width="12.28515625" customWidth="1"/>
    <col min="14605" max="14605" width="12.28515625" bestFit="1" customWidth="1"/>
    <col min="14849" max="14849" width="4" customWidth="1"/>
    <col min="14850" max="14850" width="19.140625" customWidth="1"/>
    <col min="14853" max="14853" width="0" hidden="1" customWidth="1"/>
    <col min="14854" max="14854" width="14.140625" customWidth="1"/>
    <col min="14855" max="14855" width="0" hidden="1" customWidth="1"/>
    <col min="14856" max="14856" width="10.5703125" customWidth="1"/>
    <col min="14857" max="14857" width="11.140625" customWidth="1"/>
    <col min="14858" max="14858" width="10.140625" customWidth="1"/>
    <col min="14859" max="14859" width="12.28515625" bestFit="1" customWidth="1"/>
    <col min="14860" max="14860" width="12.28515625" customWidth="1"/>
    <col min="14861" max="14861" width="12.28515625" bestFit="1" customWidth="1"/>
    <col min="15105" max="15105" width="4" customWidth="1"/>
    <col min="15106" max="15106" width="19.140625" customWidth="1"/>
    <col min="15109" max="15109" width="0" hidden="1" customWidth="1"/>
    <col min="15110" max="15110" width="14.140625" customWidth="1"/>
    <col min="15111" max="15111" width="0" hidden="1" customWidth="1"/>
    <col min="15112" max="15112" width="10.5703125" customWidth="1"/>
    <col min="15113" max="15113" width="11.140625" customWidth="1"/>
    <col min="15114" max="15114" width="10.140625" customWidth="1"/>
    <col min="15115" max="15115" width="12.28515625" bestFit="1" customWidth="1"/>
    <col min="15116" max="15116" width="12.28515625" customWidth="1"/>
    <col min="15117" max="15117" width="12.28515625" bestFit="1" customWidth="1"/>
    <col min="15361" max="15361" width="4" customWidth="1"/>
    <col min="15362" max="15362" width="19.140625" customWidth="1"/>
    <col min="15365" max="15365" width="0" hidden="1" customWidth="1"/>
    <col min="15366" max="15366" width="14.140625" customWidth="1"/>
    <col min="15367" max="15367" width="0" hidden="1" customWidth="1"/>
    <col min="15368" max="15368" width="10.5703125" customWidth="1"/>
    <col min="15369" max="15369" width="11.140625" customWidth="1"/>
    <col min="15370" max="15370" width="10.140625" customWidth="1"/>
    <col min="15371" max="15371" width="12.28515625" bestFit="1" customWidth="1"/>
    <col min="15372" max="15372" width="12.28515625" customWidth="1"/>
    <col min="15373" max="15373" width="12.28515625" bestFit="1" customWidth="1"/>
    <col min="15617" max="15617" width="4" customWidth="1"/>
    <col min="15618" max="15618" width="19.140625" customWidth="1"/>
    <col min="15621" max="15621" width="0" hidden="1" customWidth="1"/>
    <col min="15622" max="15622" width="14.140625" customWidth="1"/>
    <col min="15623" max="15623" width="0" hidden="1" customWidth="1"/>
    <col min="15624" max="15624" width="10.5703125" customWidth="1"/>
    <col min="15625" max="15625" width="11.140625" customWidth="1"/>
    <col min="15626" max="15626" width="10.140625" customWidth="1"/>
    <col min="15627" max="15627" width="12.28515625" bestFit="1" customWidth="1"/>
    <col min="15628" max="15628" width="12.28515625" customWidth="1"/>
    <col min="15629" max="15629" width="12.28515625" bestFit="1" customWidth="1"/>
    <col min="15873" max="15873" width="4" customWidth="1"/>
    <col min="15874" max="15874" width="19.140625" customWidth="1"/>
    <col min="15877" max="15877" width="0" hidden="1" customWidth="1"/>
    <col min="15878" max="15878" width="14.140625" customWidth="1"/>
    <col min="15879" max="15879" width="0" hidden="1" customWidth="1"/>
    <col min="15880" max="15880" width="10.5703125" customWidth="1"/>
    <col min="15881" max="15881" width="11.140625" customWidth="1"/>
    <col min="15882" max="15882" width="10.140625" customWidth="1"/>
    <col min="15883" max="15883" width="12.28515625" bestFit="1" customWidth="1"/>
    <col min="15884" max="15884" width="12.28515625" customWidth="1"/>
    <col min="15885" max="15885" width="12.28515625" bestFit="1" customWidth="1"/>
    <col min="16129" max="16129" width="4" customWidth="1"/>
    <col min="16130" max="16130" width="19.140625" customWidth="1"/>
    <col min="16133" max="16133" width="0" hidden="1" customWidth="1"/>
    <col min="16134" max="16134" width="14.140625" customWidth="1"/>
    <col min="16135" max="16135" width="0" hidden="1" customWidth="1"/>
    <col min="16136" max="16136" width="10.5703125" customWidth="1"/>
    <col min="16137" max="16137" width="11.140625" customWidth="1"/>
    <col min="16138" max="16138" width="10.140625" customWidth="1"/>
    <col min="16139" max="16139" width="12.28515625" bestFit="1" customWidth="1"/>
    <col min="16140" max="16140" width="12.28515625" customWidth="1"/>
    <col min="16141" max="16141" width="12.28515625" bestFit="1" customWidth="1"/>
  </cols>
  <sheetData>
    <row r="1" spans="1:14" ht="18.75">
      <c r="A1" s="62" t="s">
        <v>184</v>
      </c>
    </row>
    <row r="2" spans="1:14" ht="18.75">
      <c r="A2" s="62"/>
    </row>
    <row r="3" spans="1:14" ht="15.75">
      <c r="A3" s="63"/>
    </row>
    <row r="4" spans="1:14" ht="18.75">
      <c r="A4" s="64" t="s">
        <v>206</v>
      </c>
    </row>
    <row r="5" spans="1:14" ht="19.5" thickBot="1">
      <c r="A5" s="64"/>
    </row>
    <row r="6" spans="1:14">
      <c r="A6" s="229" t="s">
        <v>140</v>
      </c>
      <c r="B6" s="229" t="s">
        <v>185</v>
      </c>
      <c r="C6" s="232" t="s">
        <v>186</v>
      </c>
      <c r="D6" s="232" t="s">
        <v>187</v>
      </c>
      <c r="E6" s="229" t="s">
        <v>188</v>
      </c>
      <c r="F6" s="229" t="s">
        <v>189</v>
      </c>
      <c r="G6" s="229" t="s">
        <v>190</v>
      </c>
      <c r="H6" s="229" t="s">
        <v>191</v>
      </c>
      <c r="I6" s="229" t="s">
        <v>192</v>
      </c>
      <c r="J6" s="229" t="s">
        <v>193</v>
      </c>
      <c r="K6" s="229" t="s">
        <v>194</v>
      </c>
      <c r="L6" s="229" t="s">
        <v>195</v>
      </c>
      <c r="M6" s="229" t="s">
        <v>196</v>
      </c>
      <c r="N6" s="229" t="s">
        <v>197</v>
      </c>
    </row>
    <row r="7" spans="1:14" ht="15.75" thickBot="1">
      <c r="A7" s="230"/>
      <c r="B7" s="230"/>
      <c r="C7" s="233"/>
      <c r="D7" s="233"/>
      <c r="E7" s="230"/>
      <c r="F7" s="230"/>
      <c r="G7" s="230"/>
      <c r="H7" s="230"/>
      <c r="I7" s="230"/>
      <c r="J7" s="230"/>
      <c r="K7" s="230"/>
      <c r="L7" s="230"/>
      <c r="M7" s="230"/>
      <c r="N7" s="230"/>
    </row>
    <row r="8" spans="1:14" ht="16.5" thickBot="1">
      <c r="A8" s="65">
        <v>1</v>
      </c>
      <c r="B8" s="66">
        <v>2</v>
      </c>
      <c r="C8" s="66">
        <v>3</v>
      </c>
      <c r="D8" s="66">
        <v>4</v>
      </c>
      <c r="E8" s="66">
        <v>5</v>
      </c>
      <c r="F8" s="66">
        <v>6</v>
      </c>
      <c r="G8" s="66">
        <v>7</v>
      </c>
      <c r="H8" s="66">
        <v>8</v>
      </c>
      <c r="I8" s="66">
        <v>9</v>
      </c>
      <c r="J8" s="66">
        <v>10</v>
      </c>
      <c r="K8" s="66">
        <v>11</v>
      </c>
      <c r="L8" s="66">
        <v>12</v>
      </c>
      <c r="M8" s="66">
        <v>13</v>
      </c>
      <c r="N8" s="66">
        <v>14</v>
      </c>
    </row>
    <row r="9" spans="1:14" ht="16.5" thickBot="1">
      <c r="A9" s="227"/>
      <c r="B9" s="231"/>
      <c r="C9" s="231"/>
      <c r="D9" s="231"/>
      <c r="E9" s="231"/>
      <c r="F9" s="231"/>
      <c r="G9" s="231"/>
      <c r="H9" s="231"/>
      <c r="I9" s="231"/>
      <c r="J9" s="231"/>
      <c r="K9" s="231"/>
      <c r="L9" s="231"/>
      <c r="M9" s="231"/>
      <c r="N9" s="228"/>
    </row>
    <row r="10" spans="1:14" ht="16.5" thickBot="1">
      <c r="A10" s="65">
        <v>1</v>
      </c>
      <c r="B10" s="66" t="s">
        <v>198</v>
      </c>
      <c r="C10" s="66">
        <v>1</v>
      </c>
      <c r="D10" s="66">
        <v>18</v>
      </c>
      <c r="E10" s="66">
        <v>4.5</v>
      </c>
      <c r="F10" s="66">
        <v>22649.13</v>
      </c>
      <c r="G10" s="66">
        <v>1.4</v>
      </c>
      <c r="H10" s="66">
        <f>F10*12.5%</f>
        <v>2831.1412500000001</v>
      </c>
      <c r="I10" s="225">
        <f>(F10+H10)*60%</f>
        <v>15288.16275</v>
      </c>
      <c r="J10" s="226"/>
      <c r="K10" s="66">
        <f t="shared" ref="K10:K16" si="0">F10+H10+I10</f>
        <v>40768.434000000001</v>
      </c>
      <c r="L10" s="66">
        <f t="shared" ref="L10:L16" si="1">K10*C10</f>
        <v>40768.434000000001</v>
      </c>
      <c r="M10" s="66">
        <f>L10*14</f>
        <v>570758.076</v>
      </c>
      <c r="N10" s="66"/>
    </row>
    <row r="11" spans="1:14" ht="16.5" thickBot="1">
      <c r="A11" s="65">
        <v>2</v>
      </c>
      <c r="B11" s="66" t="s">
        <v>199</v>
      </c>
      <c r="C11" s="66">
        <v>0.5</v>
      </c>
      <c r="D11" s="66">
        <v>16</v>
      </c>
      <c r="E11" s="66">
        <v>3.9</v>
      </c>
      <c r="F11" s="66">
        <v>19629.25</v>
      </c>
      <c r="G11" s="66">
        <v>1.4</v>
      </c>
      <c r="H11" s="66">
        <f t="shared" ref="H11:H16" si="2">F11*12.5%</f>
        <v>2453.65625</v>
      </c>
      <c r="I11" s="225">
        <f t="shared" ref="I11:I16" si="3">(F11+H11)*60%</f>
        <v>13249.74375</v>
      </c>
      <c r="J11" s="226"/>
      <c r="K11" s="66">
        <f t="shared" si="0"/>
        <v>35332.65</v>
      </c>
      <c r="L11" s="66">
        <f t="shared" si="1"/>
        <v>17666.325000000001</v>
      </c>
      <c r="M11" s="66">
        <f t="shared" ref="M11:M16" si="4">L11*14</f>
        <v>247328.55000000002</v>
      </c>
      <c r="N11" s="66"/>
    </row>
    <row r="12" spans="1:14" ht="16.5" thickBot="1">
      <c r="A12" s="65">
        <v>3</v>
      </c>
      <c r="B12" s="66" t="s">
        <v>200</v>
      </c>
      <c r="C12" s="66">
        <v>0.5</v>
      </c>
      <c r="D12" s="66">
        <v>16</v>
      </c>
      <c r="E12" s="66">
        <v>3.9</v>
      </c>
      <c r="F12" s="66">
        <v>19629.25</v>
      </c>
      <c r="G12" s="66">
        <v>1.4</v>
      </c>
      <c r="H12" s="66">
        <f t="shared" si="2"/>
        <v>2453.65625</v>
      </c>
      <c r="I12" s="225">
        <f t="shared" si="3"/>
        <v>13249.74375</v>
      </c>
      <c r="J12" s="226"/>
      <c r="K12" s="66">
        <f t="shared" si="0"/>
        <v>35332.65</v>
      </c>
      <c r="L12" s="66">
        <f t="shared" si="1"/>
        <v>17666.325000000001</v>
      </c>
      <c r="M12" s="66">
        <f t="shared" si="4"/>
        <v>247328.55000000002</v>
      </c>
      <c r="N12" s="66"/>
    </row>
    <row r="13" spans="1:14" ht="16.5" thickBot="1">
      <c r="A13" s="65">
        <v>4</v>
      </c>
      <c r="B13" s="66" t="s">
        <v>201</v>
      </c>
      <c r="C13" s="66">
        <v>0.4</v>
      </c>
      <c r="D13" s="66">
        <v>11</v>
      </c>
      <c r="E13" s="66">
        <v>2.68</v>
      </c>
      <c r="F13" s="66">
        <v>13488.81</v>
      </c>
      <c r="G13" s="66">
        <v>1.4</v>
      </c>
      <c r="H13" s="66">
        <f t="shared" si="2"/>
        <v>1686.1012499999999</v>
      </c>
      <c r="I13" s="225">
        <f t="shared" si="3"/>
        <v>9104.9467499999992</v>
      </c>
      <c r="J13" s="226"/>
      <c r="K13" s="66">
        <f t="shared" si="0"/>
        <v>24279.858</v>
      </c>
      <c r="L13" s="66">
        <f t="shared" si="1"/>
        <v>9711.9431999999997</v>
      </c>
      <c r="M13" s="66">
        <f t="shared" si="4"/>
        <v>135967.20480000001</v>
      </c>
      <c r="N13" s="66"/>
    </row>
    <row r="14" spans="1:14" ht="16.5" thickBot="1">
      <c r="A14" s="65">
        <v>5</v>
      </c>
      <c r="B14" s="66" t="s">
        <v>205</v>
      </c>
      <c r="C14" s="66">
        <v>0.2</v>
      </c>
      <c r="D14" s="66">
        <v>9</v>
      </c>
      <c r="E14" s="66"/>
      <c r="F14" s="66">
        <v>11072.91</v>
      </c>
      <c r="G14" s="66"/>
      <c r="H14" s="66">
        <f t="shared" si="2"/>
        <v>1384.11375</v>
      </c>
      <c r="I14" s="225">
        <f t="shared" si="3"/>
        <v>7474.21425</v>
      </c>
      <c r="J14" s="226"/>
      <c r="K14" s="66">
        <f t="shared" si="0"/>
        <v>19931.238000000001</v>
      </c>
      <c r="L14" s="66">
        <f t="shared" si="1"/>
        <v>3986.2476000000006</v>
      </c>
      <c r="M14" s="66">
        <f t="shared" si="4"/>
        <v>55807.466400000005</v>
      </c>
      <c r="N14" s="66"/>
    </row>
    <row r="15" spans="1:14" ht="16.5" thickBot="1">
      <c r="A15" s="65">
        <v>6</v>
      </c>
      <c r="B15" s="66" t="s">
        <v>202</v>
      </c>
      <c r="C15" s="66">
        <v>0.2</v>
      </c>
      <c r="D15" s="66">
        <v>4</v>
      </c>
      <c r="E15" s="66">
        <v>1.36</v>
      </c>
      <c r="F15" s="66">
        <v>6845.07</v>
      </c>
      <c r="G15" s="66">
        <v>1.4</v>
      </c>
      <c r="H15" s="66">
        <f t="shared" si="2"/>
        <v>855.63374999999996</v>
      </c>
      <c r="I15" s="225">
        <f t="shared" si="3"/>
        <v>4620.4222499999996</v>
      </c>
      <c r="J15" s="226"/>
      <c r="K15" s="66">
        <f t="shared" si="0"/>
        <v>12321.126</v>
      </c>
      <c r="L15" s="66">
        <f t="shared" si="1"/>
        <v>2464.2252000000003</v>
      </c>
      <c r="M15" s="66">
        <f t="shared" si="4"/>
        <v>34499.152800000003</v>
      </c>
      <c r="N15" s="66"/>
    </row>
    <row r="16" spans="1:14" ht="63.75" thickBot="1">
      <c r="A16" s="65">
        <v>7</v>
      </c>
      <c r="B16" s="66" t="s">
        <v>203</v>
      </c>
      <c r="C16" s="66">
        <v>0.2</v>
      </c>
      <c r="D16" s="66">
        <v>4</v>
      </c>
      <c r="E16" s="66">
        <v>1.36</v>
      </c>
      <c r="F16" s="66">
        <v>6845.07</v>
      </c>
      <c r="G16" s="66">
        <v>1.4</v>
      </c>
      <c r="H16" s="66">
        <f t="shared" si="2"/>
        <v>855.63374999999996</v>
      </c>
      <c r="I16" s="225">
        <f t="shared" si="3"/>
        <v>4620.4222499999996</v>
      </c>
      <c r="J16" s="226"/>
      <c r="K16" s="66">
        <f t="shared" si="0"/>
        <v>12321.126</v>
      </c>
      <c r="L16" s="66">
        <f t="shared" si="1"/>
        <v>2464.2252000000003</v>
      </c>
      <c r="M16" s="66">
        <f t="shared" si="4"/>
        <v>34499.152800000003</v>
      </c>
      <c r="N16" s="66"/>
    </row>
    <row r="17" spans="1:14" ht="16.5" thickBot="1">
      <c r="A17" s="67"/>
      <c r="B17" s="68" t="s">
        <v>204</v>
      </c>
      <c r="C17" s="68">
        <f>C10+C11+C12+C13+C15+C16+C14</f>
        <v>3.0000000000000004</v>
      </c>
      <c r="D17" s="68"/>
      <c r="E17" s="68"/>
      <c r="F17" s="68"/>
      <c r="G17" s="68"/>
      <c r="H17" s="68"/>
      <c r="I17" s="227"/>
      <c r="J17" s="228"/>
      <c r="K17" s="68">
        <f>K10+K11+K12+K13+K15+K16</f>
        <v>160355.84399999998</v>
      </c>
      <c r="L17" s="68"/>
      <c r="M17" s="68">
        <f>M10+M11+M12+M13+M14+M15+M16</f>
        <v>1326188.1528</v>
      </c>
      <c r="N17" s="68"/>
    </row>
    <row r="18" spans="1:14" ht="18.75">
      <c r="A18" s="69"/>
    </row>
    <row r="19" spans="1:14" ht="18.75">
      <c r="A19" s="69"/>
      <c r="M19">
        <f>1326.188*0.302</f>
        <v>400.50877600000001</v>
      </c>
    </row>
    <row r="20" spans="1:14" ht="18.75">
      <c r="A20" s="70"/>
      <c r="M20">
        <f>M17+M19</f>
        <v>1326588.661576</v>
      </c>
    </row>
  </sheetData>
  <mergeCells count="23">
    <mergeCell ref="I12:J12"/>
    <mergeCell ref="G6:G7"/>
    <mergeCell ref="H6:H7"/>
    <mergeCell ref="I6:I7"/>
    <mergeCell ref="J6:J7"/>
    <mergeCell ref="M6:M7"/>
    <mergeCell ref="N6:N7"/>
    <mergeCell ref="A9:N9"/>
    <mergeCell ref="I10:J10"/>
    <mergeCell ref="I11:J11"/>
    <mergeCell ref="K6:K7"/>
    <mergeCell ref="L6:L7"/>
    <mergeCell ref="A6:A7"/>
    <mergeCell ref="B6:B7"/>
    <mergeCell ref="C6:C7"/>
    <mergeCell ref="D6:D7"/>
    <mergeCell ref="E6:E7"/>
    <mergeCell ref="F6:F7"/>
    <mergeCell ref="I13:J13"/>
    <mergeCell ref="I15:J15"/>
    <mergeCell ref="I16:J16"/>
    <mergeCell ref="I17:J17"/>
    <mergeCell ref="I14:J14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0"/>
  <sheetViews>
    <sheetView tabSelected="1" workbookViewId="0">
      <selection activeCell="F24" sqref="F24"/>
    </sheetView>
  </sheetViews>
  <sheetFormatPr defaultRowHeight="15"/>
  <cols>
    <col min="1" max="1" width="5.85546875" style="185" customWidth="1"/>
    <col min="2" max="2" width="34.5703125" style="185" customWidth="1"/>
    <col min="3" max="3" width="13.85546875" style="185" customWidth="1"/>
    <col min="4" max="4" width="16.5703125" style="185" customWidth="1"/>
    <col min="5" max="5" width="16.7109375" style="185" customWidth="1"/>
    <col min="6" max="256" width="9.140625" style="185"/>
    <col min="257" max="257" width="5.85546875" style="185" customWidth="1"/>
    <col min="258" max="258" width="32.28515625" style="185" customWidth="1"/>
    <col min="259" max="259" width="16.7109375" style="185" customWidth="1"/>
    <col min="260" max="260" width="15" style="185" customWidth="1"/>
    <col min="261" max="261" width="18.28515625" style="185" customWidth="1"/>
    <col min="262" max="512" width="9.140625" style="185"/>
    <col min="513" max="513" width="5.85546875" style="185" customWidth="1"/>
    <col min="514" max="514" width="32.28515625" style="185" customWidth="1"/>
    <col min="515" max="515" width="16.7109375" style="185" customWidth="1"/>
    <col min="516" max="516" width="15" style="185" customWidth="1"/>
    <col min="517" max="517" width="18.28515625" style="185" customWidth="1"/>
    <col min="518" max="768" width="9.140625" style="185"/>
    <col min="769" max="769" width="5.85546875" style="185" customWidth="1"/>
    <col min="770" max="770" width="32.28515625" style="185" customWidth="1"/>
    <col min="771" max="771" width="16.7109375" style="185" customWidth="1"/>
    <col min="772" max="772" width="15" style="185" customWidth="1"/>
    <col min="773" max="773" width="18.28515625" style="185" customWidth="1"/>
    <col min="774" max="1024" width="9.140625" style="185"/>
    <col min="1025" max="1025" width="5.85546875" style="185" customWidth="1"/>
    <col min="1026" max="1026" width="32.28515625" style="185" customWidth="1"/>
    <col min="1027" max="1027" width="16.7109375" style="185" customWidth="1"/>
    <col min="1028" max="1028" width="15" style="185" customWidth="1"/>
    <col min="1029" max="1029" width="18.28515625" style="185" customWidth="1"/>
    <col min="1030" max="1280" width="9.140625" style="185"/>
    <col min="1281" max="1281" width="5.85546875" style="185" customWidth="1"/>
    <col min="1282" max="1282" width="32.28515625" style="185" customWidth="1"/>
    <col min="1283" max="1283" width="16.7109375" style="185" customWidth="1"/>
    <col min="1284" max="1284" width="15" style="185" customWidth="1"/>
    <col min="1285" max="1285" width="18.28515625" style="185" customWidth="1"/>
    <col min="1286" max="1536" width="9.140625" style="185"/>
    <col min="1537" max="1537" width="5.85546875" style="185" customWidth="1"/>
    <col min="1538" max="1538" width="32.28515625" style="185" customWidth="1"/>
    <col min="1539" max="1539" width="16.7109375" style="185" customWidth="1"/>
    <col min="1540" max="1540" width="15" style="185" customWidth="1"/>
    <col min="1541" max="1541" width="18.28515625" style="185" customWidth="1"/>
    <col min="1542" max="1792" width="9.140625" style="185"/>
    <col min="1793" max="1793" width="5.85546875" style="185" customWidth="1"/>
    <col min="1794" max="1794" width="32.28515625" style="185" customWidth="1"/>
    <col min="1795" max="1795" width="16.7109375" style="185" customWidth="1"/>
    <col min="1796" max="1796" width="15" style="185" customWidth="1"/>
    <col min="1797" max="1797" width="18.28515625" style="185" customWidth="1"/>
    <col min="1798" max="2048" width="9.140625" style="185"/>
    <col min="2049" max="2049" width="5.85546875" style="185" customWidth="1"/>
    <col min="2050" max="2050" width="32.28515625" style="185" customWidth="1"/>
    <col min="2051" max="2051" width="16.7109375" style="185" customWidth="1"/>
    <col min="2052" max="2052" width="15" style="185" customWidth="1"/>
    <col min="2053" max="2053" width="18.28515625" style="185" customWidth="1"/>
    <col min="2054" max="2304" width="9.140625" style="185"/>
    <col min="2305" max="2305" width="5.85546875" style="185" customWidth="1"/>
    <col min="2306" max="2306" width="32.28515625" style="185" customWidth="1"/>
    <col min="2307" max="2307" width="16.7109375" style="185" customWidth="1"/>
    <col min="2308" max="2308" width="15" style="185" customWidth="1"/>
    <col min="2309" max="2309" width="18.28515625" style="185" customWidth="1"/>
    <col min="2310" max="2560" width="9.140625" style="185"/>
    <col min="2561" max="2561" width="5.85546875" style="185" customWidth="1"/>
    <col min="2562" max="2562" width="32.28515625" style="185" customWidth="1"/>
    <col min="2563" max="2563" width="16.7109375" style="185" customWidth="1"/>
    <col min="2564" max="2564" width="15" style="185" customWidth="1"/>
    <col min="2565" max="2565" width="18.28515625" style="185" customWidth="1"/>
    <col min="2566" max="2816" width="9.140625" style="185"/>
    <col min="2817" max="2817" width="5.85546875" style="185" customWidth="1"/>
    <col min="2818" max="2818" width="32.28515625" style="185" customWidth="1"/>
    <col min="2819" max="2819" width="16.7109375" style="185" customWidth="1"/>
    <col min="2820" max="2820" width="15" style="185" customWidth="1"/>
    <col min="2821" max="2821" width="18.28515625" style="185" customWidth="1"/>
    <col min="2822" max="3072" width="9.140625" style="185"/>
    <col min="3073" max="3073" width="5.85546875" style="185" customWidth="1"/>
    <col min="3074" max="3074" width="32.28515625" style="185" customWidth="1"/>
    <col min="3075" max="3075" width="16.7109375" style="185" customWidth="1"/>
    <col min="3076" max="3076" width="15" style="185" customWidth="1"/>
    <col min="3077" max="3077" width="18.28515625" style="185" customWidth="1"/>
    <col min="3078" max="3328" width="9.140625" style="185"/>
    <col min="3329" max="3329" width="5.85546875" style="185" customWidth="1"/>
    <col min="3330" max="3330" width="32.28515625" style="185" customWidth="1"/>
    <col min="3331" max="3331" width="16.7109375" style="185" customWidth="1"/>
    <col min="3332" max="3332" width="15" style="185" customWidth="1"/>
    <col min="3333" max="3333" width="18.28515625" style="185" customWidth="1"/>
    <col min="3334" max="3584" width="9.140625" style="185"/>
    <col min="3585" max="3585" width="5.85546875" style="185" customWidth="1"/>
    <col min="3586" max="3586" width="32.28515625" style="185" customWidth="1"/>
    <col min="3587" max="3587" width="16.7109375" style="185" customWidth="1"/>
    <col min="3588" max="3588" width="15" style="185" customWidth="1"/>
    <col min="3589" max="3589" width="18.28515625" style="185" customWidth="1"/>
    <col min="3590" max="3840" width="9.140625" style="185"/>
    <col min="3841" max="3841" width="5.85546875" style="185" customWidth="1"/>
    <col min="3842" max="3842" width="32.28515625" style="185" customWidth="1"/>
    <col min="3843" max="3843" width="16.7109375" style="185" customWidth="1"/>
    <col min="3844" max="3844" width="15" style="185" customWidth="1"/>
    <col min="3845" max="3845" width="18.28515625" style="185" customWidth="1"/>
    <col min="3846" max="4096" width="9.140625" style="185"/>
    <col min="4097" max="4097" width="5.85546875" style="185" customWidth="1"/>
    <col min="4098" max="4098" width="32.28515625" style="185" customWidth="1"/>
    <col min="4099" max="4099" width="16.7109375" style="185" customWidth="1"/>
    <col min="4100" max="4100" width="15" style="185" customWidth="1"/>
    <col min="4101" max="4101" width="18.28515625" style="185" customWidth="1"/>
    <col min="4102" max="4352" width="9.140625" style="185"/>
    <col min="4353" max="4353" width="5.85546875" style="185" customWidth="1"/>
    <col min="4354" max="4354" width="32.28515625" style="185" customWidth="1"/>
    <col min="4355" max="4355" width="16.7109375" style="185" customWidth="1"/>
    <col min="4356" max="4356" width="15" style="185" customWidth="1"/>
    <col min="4357" max="4357" width="18.28515625" style="185" customWidth="1"/>
    <col min="4358" max="4608" width="9.140625" style="185"/>
    <col min="4609" max="4609" width="5.85546875" style="185" customWidth="1"/>
    <col min="4610" max="4610" width="32.28515625" style="185" customWidth="1"/>
    <col min="4611" max="4611" width="16.7109375" style="185" customWidth="1"/>
    <col min="4612" max="4612" width="15" style="185" customWidth="1"/>
    <col min="4613" max="4613" width="18.28515625" style="185" customWidth="1"/>
    <col min="4614" max="4864" width="9.140625" style="185"/>
    <col min="4865" max="4865" width="5.85546875" style="185" customWidth="1"/>
    <col min="4866" max="4866" width="32.28515625" style="185" customWidth="1"/>
    <col min="4867" max="4867" width="16.7109375" style="185" customWidth="1"/>
    <col min="4868" max="4868" width="15" style="185" customWidth="1"/>
    <col min="4869" max="4869" width="18.28515625" style="185" customWidth="1"/>
    <col min="4870" max="5120" width="9.140625" style="185"/>
    <col min="5121" max="5121" width="5.85546875" style="185" customWidth="1"/>
    <col min="5122" max="5122" width="32.28515625" style="185" customWidth="1"/>
    <col min="5123" max="5123" width="16.7109375" style="185" customWidth="1"/>
    <col min="5124" max="5124" width="15" style="185" customWidth="1"/>
    <col min="5125" max="5125" width="18.28515625" style="185" customWidth="1"/>
    <col min="5126" max="5376" width="9.140625" style="185"/>
    <col min="5377" max="5377" width="5.85546875" style="185" customWidth="1"/>
    <col min="5378" max="5378" width="32.28515625" style="185" customWidth="1"/>
    <col min="5379" max="5379" width="16.7109375" style="185" customWidth="1"/>
    <col min="5380" max="5380" width="15" style="185" customWidth="1"/>
    <col min="5381" max="5381" width="18.28515625" style="185" customWidth="1"/>
    <col min="5382" max="5632" width="9.140625" style="185"/>
    <col min="5633" max="5633" width="5.85546875" style="185" customWidth="1"/>
    <col min="5634" max="5634" width="32.28515625" style="185" customWidth="1"/>
    <col min="5635" max="5635" width="16.7109375" style="185" customWidth="1"/>
    <col min="5636" max="5636" width="15" style="185" customWidth="1"/>
    <col min="5637" max="5637" width="18.28515625" style="185" customWidth="1"/>
    <col min="5638" max="5888" width="9.140625" style="185"/>
    <col min="5889" max="5889" width="5.85546875" style="185" customWidth="1"/>
    <col min="5890" max="5890" width="32.28515625" style="185" customWidth="1"/>
    <col min="5891" max="5891" width="16.7109375" style="185" customWidth="1"/>
    <col min="5892" max="5892" width="15" style="185" customWidth="1"/>
    <col min="5893" max="5893" width="18.28515625" style="185" customWidth="1"/>
    <col min="5894" max="6144" width="9.140625" style="185"/>
    <col min="6145" max="6145" width="5.85546875" style="185" customWidth="1"/>
    <col min="6146" max="6146" width="32.28515625" style="185" customWidth="1"/>
    <col min="6147" max="6147" width="16.7109375" style="185" customWidth="1"/>
    <col min="6148" max="6148" width="15" style="185" customWidth="1"/>
    <col min="6149" max="6149" width="18.28515625" style="185" customWidth="1"/>
    <col min="6150" max="6400" width="9.140625" style="185"/>
    <col min="6401" max="6401" width="5.85546875" style="185" customWidth="1"/>
    <col min="6402" max="6402" width="32.28515625" style="185" customWidth="1"/>
    <col min="6403" max="6403" width="16.7109375" style="185" customWidth="1"/>
    <col min="6404" max="6404" width="15" style="185" customWidth="1"/>
    <col min="6405" max="6405" width="18.28515625" style="185" customWidth="1"/>
    <col min="6406" max="6656" width="9.140625" style="185"/>
    <col min="6657" max="6657" width="5.85546875" style="185" customWidth="1"/>
    <col min="6658" max="6658" width="32.28515625" style="185" customWidth="1"/>
    <col min="6659" max="6659" width="16.7109375" style="185" customWidth="1"/>
    <col min="6660" max="6660" width="15" style="185" customWidth="1"/>
    <col min="6661" max="6661" width="18.28515625" style="185" customWidth="1"/>
    <col min="6662" max="6912" width="9.140625" style="185"/>
    <col min="6913" max="6913" width="5.85546875" style="185" customWidth="1"/>
    <col min="6914" max="6914" width="32.28515625" style="185" customWidth="1"/>
    <col min="6915" max="6915" width="16.7109375" style="185" customWidth="1"/>
    <col min="6916" max="6916" width="15" style="185" customWidth="1"/>
    <col min="6917" max="6917" width="18.28515625" style="185" customWidth="1"/>
    <col min="6918" max="7168" width="9.140625" style="185"/>
    <col min="7169" max="7169" width="5.85546875" style="185" customWidth="1"/>
    <col min="7170" max="7170" width="32.28515625" style="185" customWidth="1"/>
    <col min="7171" max="7171" width="16.7109375" style="185" customWidth="1"/>
    <col min="7172" max="7172" width="15" style="185" customWidth="1"/>
    <col min="7173" max="7173" width="18.28515625" style="185" customWidth="1"/>
    <col min="7174" max="7424" width="9.140625" style="185"/>
    <col min="7425" max="7425" width="5.85546875" style="185" customWidth="1"/>
    <col min="7426" max="7426" width="32.28515625" style="185" customWidth="1"/>
    <col min="7427" max="7427" width="16.7109375" style="185" customWidth="1"/>
    <col min="7428" max="7428" width="15" style="185" customWidth="1"/>
    <col min="7429" max="7429" width="18.28515625" style="185" customWidth="1"/>
    <col min="7430" max="7680" width="9.140625" style="185"/>
    <col min="7681" max="7681" width="5.85546875" style="185" customWidth="1"/>
    <col min="7682" max="7682" width="32.28515625" style="185" customWidth="1"/>
    <col min="7683" max="7683" width="16.7109375" style="185" customWidth="1"/>
    <col min="7684" max="7684" width="15" style="185" customWidth="1"/>
    <col min="7685" max="7685" width="18.28515625" style="185" customWidth="1"/>
    <col min="7686" max="7936" width="9.140625" style="185"/>
    <col min="7937" max="7937" width="5.85546875" style="185" customWidth="1"/>
    <col min="7938" max="7938" width="32.28515625" style="185" customWidth="1"/>
    <col min="7939" max="7939" width="16.7109375" style="185" customWidth="1"/>
    <col min="7940" max="7940" width="15" style="185" customWidth="1"/>
    <col min="7941" max="7941" width="18.28515625" style="185" customWidth="1"/>
    <col min="7942" max="8192" width="9.140625" style="185"/>
    <col min="8193" max="8193" width="5.85546875" style="185" customWidth="1"/>
    <col min="8194" max="8194" width="32.28515625" style="185" customWidth="1"/>
    <col min="8195" max="8195" width="16.7109375" style="185" customWidth="1"/>
    <col min="8196" max="8196" width="15" style="185" customWidth="1"/>
    <col min="8197" max="8197" width="18.28515625" style="185" customWidth="1"/>
    <col min="8198" max="8448" width="9.140625" style="185"/>
    <col min="8449" max="8449" width="5.85546875" style="185" customWidth="1"/>
    <col min="8450" max="8450" width="32.28515625" style="185" customWidth="1"/>
    <col min="8451" max="8451" width="16.7109375" style="185" customWidth="1"/>
    <col min="8452" max="8452" width="15" style="185" customWidth="1"/>
    <col min="8453" max="8453" width="18.28515625" style="185" customWidth="1"/>
    <col min="8454" max="8704" width="9.140625" style="185"/>
    <col min="8705" max="8705" width="5.85546875" style="185" customWidth="1"/>
    <col min="8706" max="8706" width="32.28515625" style="185" customWidth="1"/>
    <col min="8707" max="8707" width="16.7109375" style="185" customWidth="1"/>
    <col min="8708" max="8708" width="15" style="185" customWidth="1"/>
    <col min="8709" max="8709" width="18.28515625" style="185" customWidth="1"/>
    <col min="8710" max="8960" width="9.140625" style="185"/>
    <col min="8961" max="8961" width="5.85546875" style="185" customWidth="1"/>
    <col min="8962" max="8962" width="32.28515625" style="185" customWidth="1"/>
    <col min="8963" max="8963" width="16.7109375" style="185" customWidth="1"/>
    <col min="8964" max="8964" width="15" style="185" customWidth="1"/>
    <col min="8965" max="8965" width="18.28515625" style="185" customWidth="1"/>
    <col min="8966" max="9216" width="9.140625" style="185"/>
    <col min="9217" max="9217" width="5.85546875" style="185" customWidth="1"/>
    <col min="9218" max="9218" width="32.28515625" style="185" customWidth="1"/>
    <col min="9219" max="9219" width="16.7109375" style="185" customWidth="1"/>
    <col min="9220" max="9220" width="15" style="185" customWidth="1"/>
    <col min="9221" max="9221" width="18.28515625" style="185" customWidth="1"/>
    <col min="9222" max="9472" width="9.140625" style="185"/>
    <col min="9473" max="9473" width="5.85546875" style="185" customWidth="1"/>
    <col min="9474" max="9474" width="32.28515625" style="185" customWidth="1"/>
    <col min="9475" max="9475" width="16.7109375" style="185" customWidth="1"/>
    <col min="9476" max="9476" width="15" style="185" customWidth="1"/>
    <col min="9477" max="9477" width="18.28515625" style="185" customWidth="1"/>
    <col min="9478" max="9728" width="9.140625" style="185"/>
    <col min="9729" max="9729" width="5.85546875" style="185" customWidth="1"/>
    <col min="9730" max="9730" width="32.28515625" style="185" customWidth="1"/>
    <col min="9731" max="9731" width="16.7109375" style="185" customWidth="1"/>
    <col min="9732" max="9732" width="15" style="185" customWidth="1"/>
    <col min="9733" max="9733" width="18.28515625" style="185" customWidth="1"/>
    <col min="9734" max="9984" width="9.140625" style="185"/>
    <col min="9985" max="9985" width="5.85546875" style="185" customWidth="1"/>
    <col min="9986" max="9986" width="32.28515625" style="185" customWidth="1"/>
    <col min="9987" max="9987" width="16.7109375" style="185" customWidth="1"/>
    <col min="9988" max="9988" width="15" style="185" customWidth="1"/>
    <col min="9989" max="9989" width="18.28515625" style="185" customWidth="1"/>
    <col min="9990" max="10240" width="9.140625" style="185"/>
    <col min="10241" max="10241" width="5.85546875" style="185" customWidth="1"/>
    <col min="10242" max="10242" width="32.28515625" style="185" customWidth="1"/>
    <col min="10243" max="10243" width="16.7109375" style="185" customWidth="1"/>
    <col min="10244" max="10244" width="15" style="185" customWidth="1"/>
    <col min="10245" max="10245" width="18.28515625" style="185" customWidth="1"/>
    <col min="10246" max="10496" width="9.140625" style="185"/>
    <col min="10497" max="10497" width="5.85546875" style="185" customWidth="1"/>
    <col min="10498" max="10498" width="32.28515625" style="185" customWidth="1"/>
    <col min="10499" max="10499" width="16.7109375" style="185" customWidth="1"/>
    <col min="10500" max="10500" width="15" style="185" customWidth="1"/>
    <col min="10501" max="10501" width="18.28515625" style="185" customWidth="1"/>
    <col min="10502" max="10752" width="9.140625" style="185"/>
    <col min="10753" max="10753" width="5.85546875" style="185" customWidth="1"/>
    <col min="10754" max="10754" width="32.28515625" style="185" customWidth="1"/>
    <col min="10755" max="10755" width="16.7109375" style="185" customWidth="1"/>
    <col min="10756" max="10756" width="15" style="185" customWidth="1"/>
    <col min="10757" max="10757" width="18.28515625" style="185" customWidth="1"/>
    <col min="10758" max="11008" width="9.140625" style="185"/>
    <col min="11009" max="11009" width="5.85546875" style="185" customWidth="1"/>
    <col min="11010" max="11010" width="32.28515625" style="185" customWidth="1"/>
    <col min="11011" max="11011" width="16.7109375" style="185" customWidth="1"/>
    <col min="11012" max="11012" width="15" style="185" customWidth="1"/>
    <col min="11013" max="11013" width="18.28515625" style="185" customWidth="1"/>
    <col min="11014" max="11264" width="9.140625" style="185"/>
    <col min="11265" max="11265" width="5.85546875" style="185" customWidth="1"/>
    <col min="11266" max="11266" width="32.28515625" style="185" customWidth="1"/>
    <col min="11267" max="11267" width="16.7109375" style="185" customWidth="1"/>
    <col min="11268" max="11268" width="15" style="185" customWidth="1"/>
    <col min="11269" max="11269" width="18.28515625" style="185" customWidth="1"/>
    <col min="11270" max="11520" width="9.140625" style="185"/>
    <col min="11521" max="11521" width="5.85546875" style="185" customWidth="1"/>
    <col min="11522" max="11522" width="32.28515625" style="185" customWidth="1"/>
    <col min="11523" max="11523" width="16.7109375" style="185" customWidth="1"/>
    <col min="11524" max="11524" width="15" style="185" customWidth="1"/>
    <col min="11525" max="11525" width="18.28515625" style="185" customWidth="1"/>
    <col min="11526" max="11776" width="9.140625" style="185"/>
    <col min="11777" max="11777" width="5.85546875" style="185" customWidth="1"/>
    <col min="11778" max="11778" width="32.28515625" style="185" customWidth="1"/>
    <col min="11779" max="11779" width="16.7109375" style="185" customWidth="1"/>
    <col min="11780" max="11780" width="15" style="185" customWidth="1"/>
    <col min="11781" max="11781" width="18.28515625" style="185" customWidth="1"/>
    <col min="11782" max="12032" width="9.140625" style="185"/>
    <col min="12033" max="12033" width="5.85546875" style="185" customWidth="1"/>
    <col min="12034" max="12034" width="32.28515625" style="185" customWidth="1"/>
    <col min="12035" max="12035" width="16.7109375" style="185" customWidth="1"/>
    <col min="12036" max="12036" width="15" style="185" customWidth="1"/>
    <col min="12037" max="12037" width="18.28515625" style="185" customWidth="1"/>
    <col min="12038" max="12288" width="9.140625" style="185"/>
    <col min="12289" max="12289" width="5.85546875" style="185" customWidth="1"/>
    <col min="12290" max="12290" width="32.28515625" style="185" customWidth="1"/>
    <col min="12291" max="12291" width="16.7109375" style="185" customWidth="1"/>
    <col min="12292" max="12292" width="15" style="185" customWidth="1"/>
    <col min="12293" max="12293" width="18.28515625" style="185" customWidth="1"/>
    <col min="12294" max="12544" width="9.140625" style="185"/>
    <col min="12545" max="12545" width="5.85546875" style="185" customWidth="1"/>
    <col min="12546" max="12546" width="32.28515625" style="185" customWidth="1"/>
    <col min="12547" max="12547" width="16.7109375" style="185" customWidth="1"/>
    <col min="12548" max="12548" width="15" style="185" customWidth="1"/>
    <col min="12549" max="12549" width="18.28515625" style="185" customWidth="1"/>
    <col min="12550" max="12800" width="9.140625" style="185"/>
    <col min="12801" max="12801" width="5.85546875" style="185" customWidth="1"/>
    <col min="12802" max="12802" width="32.28515625" style="185" customWidth="1"/>
    <col min="12803" max="12803" width="16.7109375" style="185" customWidth="1"/>
    <col min="12804" max="12804" width="15" style="185" customWidth="1"/>
    <col min="12805" max="12805" width="18.28515625" style="185" customWidth="1"/>
    <col min="12806" max="13056" width="9.140625" style="185"/>
    <col min="13057" max="13057" width="5.85546875" style="185" customWidth="1"/>
    <col min="13058" max="13058" width="32.28515625" style="185" customWidth="1"/>
    <col min="13059" max="13059" width="16.7109375" style="185" customWidth="1"/>
    <col min="13060" max="13060" width="15" style="185" customWidth="1"/>
    <col min="13061" max="13061" width="18.28515625" style="185" customWidth="1"/>
    <col min="13062" max="13312" width="9.140625" style="185"/>
    <col min="13313" max="13313" width="5.85546875" style="185" customWidth="1"/>
    <col min="13314" max="13314" width="32.28515625" style="185" customWidth="1"/>
    <col min="13315" max="13315" width="16.7109375" style="185" customWidth="1"/>
    <col min="13316" max="13316" width="15" style="185" customWidth="1"/>
    <col min="13317" max="13317" width="18.28515625" style="185" customWidth="1"/>
    <col min="13318" max="13568" width="9.140625" style="185"/>
    <col min="13569" max="13569" width="5.85546875" style="185" customWidth="1"/>
    <col min="13570" max="13570" width="32.28515625" style="185" customWidth="1"/>
    <col min="13571" max="13571" width="16.7109375" style="185" customWidth="1"/>
    <col min="13572" max="13572" width="15" style="185" customWidth="1"/>
    <col min="13573" max="13573" width="18.28515625" style="185" customWidth="1"/>
    <col min="13574" max="13824" width="9.140625" style="185"/>
    <col min="13825" max="13825" width="5.85546875" style="185" customWidth="1"/>
    <col min="13826" max="13826" width="32.28515625" style="185" customWidth="1"/>
    <col min="13827" max="13827" width="16.7109375" style="185" customWidth="1"/>
    <col min="13828" max="13828" width="15" style="185" customWidth="1"/>
    <col min="13829" max="13829" width="18.28515625" style="185" customWidth="1"/>
    <col min="13830" max="14080" width="9.140625" style="185"/>
    <col min="14081" max="14081" width="5.85546875" style="185" customWidth="1"/>
    <col min="14082" max="14082" width="32.28515625" style="185" customWidth="1"/>
    <col min="14083" max="14083" width="16.7109375" style="185" customWidth="1"/>
    <col min="14084" max="14084" width="15" style="185" customWidth="1"/>
    <col min="14085" max="14085" width="18.28515625" style="185" customWidth="1"/>
    <col min="14086" max="14336" width="9.140625" style="185"/>
    <col min="14337" max="14337" width="5.85546875" style="185" customWidth="1"/>
    <col min="14338" max="14338" width="32.28515625" style="185" customWidth="1"/>
    <col min="14339" max="14339" width="16.7109375" style="185" customWidth="1"/>
    <col min="14340" max="14340" width="15" style="185" customWidth="1"/>
    <col min="14341" max="14341" width="18.28515625" style="185" customWidth="1"/>
    <col min="14342" max="14592" width="9.140625" style="185"/>
    <col min="14593" max="14593" width="5.85546875" style="185" customWidth="1"/>
    <col min="14594" max="14594" width="32.28515625" style="185" customWidth="1"/>
    <col min="14595" max="14595" width="16.7109375" style="185" customWidth="1"/>
    <col min="14596" max="14596" width="15" style="185" customWidth="1"/>
    <col min="14597" max="14597" width="18.28515625" style="185" customWidth="1"/>
    <col min="14598" max="14848" width="9.140625" style="185"/>
    <col min="14849" max="14849" width="5.85546875" style="185" customWidth="1"/>
    <col min="14850" max="14850" width="32.28515625" style="185" customWidth="1"/>
    <col min="14851" max="14851" width="16.7109375" style="185" customWidth="1"/>
    <col min="14852" max="14852" width="15" style="185" customWidth="1"/>
    <col min="14853" max="14853" width="18.28515625" style="185" customWidth="1"/>
    <col min="14854" max="15104" width="9.140625" style="185"/>
    <col min="15105" max="15105" width="5.85546875" style="185" customWidth="1"/>
    <col min="15106" max="15106" width="32.28515625" style="185" customWidth="1"/>
    <col min="15107" max="15107" width="16.7109375" style="185" customWidth="1"/>
    <col min="15108" max="15108" width="15" style="185" customWidth="1"/>
    <col min="15109" max="15109" width="18.28515625" style="185" customWidth="1"/>
    <col min="15110" max="15360" width="9.140625" style="185"/>
    <col min="15361" max="15361" width="5.85546875" style="185" customWidth="1"/>
    <col min="15362" max="15362" width="32.28515625" style="185" customWidth="1"/>
    <col min="15363" max="15363" width="16.7109375" style="185" customWidth="1"/>
    <col min="15364" max="15364" width="15" style="185" customWidth="1"/>
    <col min="15365" max="15365" width="18.28515625" style="185" customWidth="1"/>
    <col min="15366" max="15616" width="9.140625" style="185"/>
    <col min="15617" max="15617" width="5.85546875" style="185" customWidth="1"/>
    <col min="15618" max="15618" width="32.28515625" style="185" customWidth="1"/>
    <col min="15619" max="15619" width="16.7109375" style="185" customWidth="1"/>
    <col min="15620" max="15620" width="15" style="185" customWidth="1"/>
    <col min="15621" max="15621" width="18.28515625" style="185" customWidth="1"/>
    <col min="15622" max="15872" width="9.140625" style="185"/>
    <col min="15873" max="15873" width="5.85546875" style="185" customWidth="1"/>
    <col min="15874" max="15874" width="32.28515625" style="185" customWidth="1"/>
    <col min="15875" max="15875" width="16.7109375" style="185" customWidth="1"/>
    <col min="15876" max="15876" width="15" style="185" customWidth="1"/>
    <col min="15877" max="15877" width="18.28515625" style="185" customWidth="1"/>
    <col min="15878" max="16128" width="9.140625" style="185"/>
    <col min="16129" max="16129" width="5.85546875" style="185" customWidth="1"/>
    <col min="16130" max="16130" width="32.28515625" style="185" customWidth="1"/>
    <col min="16131" max="16131" width="16.7109375" style="185" customWidth="1"/>
    <col min="16132" max="16132" width="15" style="185" customWidth="1"/>
    <col min="16133" max="16133" width="18.28515625" style="185" customWidth="1"/>
    <col min="16134" max="16384" width="9.140625" style="185"/>
  </cols>
  <sheetData>
    <row r="1" spans="1:6" ht="36" customHeight="1">
      <c r="C1" s="213" t="s">
        <v>291</v>
      </c>
      <c r="D1" s="213"/>
      <c r="E1" s="213"/>
      <c r="F1" s="107"/>
    </row>
    <row r="2" spans="1:6" ht="24.75" customHeight="1">
      <c r="C2" s="235"/>
      <c r="D2" s="235"/>
      <c r="E2" s="235"/>
    </row>
    <row r="3" spans="1:6" ht="20.25" customHeight="1">
      <c r="A3" s="234" t="s">
        <v>301</v>
      </c>
      <c r="B3" s="234"/>
      <c r="C3" s="234"/>
      <c r="D3" s="234"/>
      <c r="E3" s="234"/>
    </row>
    <row r="4" spans="1:6" ht="20.25" customHeight="1">
      <c r="A4" s="234" t="s">
        <v>292</v>
      </c>
      <c r="B4" s="234"/>
      <c r="C4" s="234"/>
      <c r="D4" s="234"/>
      <c r="E4" s="234"/>
    </row>
    <row r="5" spans="1:6" ht="20.25" customHeight="1">
      <c r="A5" s="234" t="s">
        <v>287</v>
      </c>
      <c r="B5" s="234"/>
      <c r="C5" s="234"/>
      <c r="D5" s="234"/>
      <c r="E5" s="234"/>
    </row>
    <row r="6" spans="1:6" ht="20.25" customHeight="1">
      <c r="A6" s="234" t="s">
        <v>288</v>
      </c>
      <c r="B6" s="234"/>
      <c r="C6" s="234"/>
      <c r="D6" s="234"/>
      <c r="E6" s="234"/>
    </row>
    <row r="7" spans="1:6" ht="23.25" customHeight="1">
      <c r="A7" s="186"/>
    </row>
    <row r="8" spans="1:6" s="187" customFormat="1" ht="18.75" customHeight="1">
      <c r="A8" s="236" t="s">
        <v>140</v>
      </c>
      <c r="B8" s="236" t="s">
        <v>293</v>
      </c>
      <c r="C8" s="236" t="s">
        <v>168</v>
      </c>
      <c r="D8" s="237" t="s">
        <v>294</v>
      </c>
      <c r="E8" s="238"/>
    </row>
    <row r="9" spans="1:6" s="187" customFormat="1" ht="78" customHeight="1">
      <c r="A9" s="236"/>
      <c r="B9" s="236"/>
      <c r="C9" s="236"/>
      <c r="D9" s="188" t="s">
        <v>295</v>
      </c>
      <c r="E9" s="188" t="s">
        <v>296</v>
      </c>
    </row>
    <row r="10" spans="1:6" s="187" customFormat="1" ht="18.75">
      <c r="A10" s="188">
        <v>1</v>
      </c>
      <c r="B10" s="188">
        <v>2</v>
      </c>
      <c r="C10" s="188">
        <v>3</v>
      </c>
      <c r="D10" s="188">
        <v>4</v>
      </c>
      <c r="E10" s="188">
        <v>5</v>
      </c>
    </row>
    <row r="11" spans="1:6" s="187" customFormat="1" ht="21.75" customHeight="1">
      <c r="A11" s="188">
        <v>1</v>
      </c>
      <c r="B11" s="189" t="s">
        <v>302</v>
      </c>
      <c r="C11" s="188"/>
      <c r="D11" s="189"/>
      <c r="E11" s="189"/>
    </row>
    <row r="12" spans="1:6" s="187" customFormat="1" ht="56.25">
      <c r="A12" s="188" t="s">
        <v>2</v>
      </c>
      <c r="B12" s="189" t="s">
        <v>297</v>
      </c>
      <c r="C12" s="188" t="s">
        <v>298</v>
      </c>
      <c r="D12" s="190">
        <v>24.5</v>
      </c>
      <c r="E12" s="190">
        <v>25.82</v>
      </c>
    </row>
    <row r="13" spans="1:6" ht="56.25">
      <c r="A13" s="188" t="s">
        <v>4</v>
      </c>
      <c r="B13" s="189" t="s">
        <v>299</v>
      </c>
      <c r="C13" s="188" t="s">
        <v>298</v>
      </c>
      <c r="D13" s="190">
        <v>24.5</v>
      </c>
      <c r="E13" s="190">
        <v>25.82</v>
      </c>
    </row>
    <row r="15" spans="1:6" ht="63" customHeight="1">
      <c r="A15" s="239" t="s">
        <v>300</v>
      </c>
      <c r="B15" s="239"/>
      <c r="C15" s="239"/>
      <c r="D15" s="239"/>
      <c r="E15" s="239"/>
    </row>
    <row r="17" ht="15" hidden="1" customHeight="1"/>
    <row r="18" ht="15" hidden="1" customHeight="1"/>
    <row r="19" ht="15" hidden="1" customHeight="1"/>
    <row r="20" ht="15" hidden="1" customHeight="1"/>
  </sheetData>
  <mergeCells count="11">
    <mergeCell ref="A8:A9"/>
    <mergeCell ref="B8:B9"/>
    <mergeCell ref="C8:C9"/>
    <mergeCell ref="D8:E8"/>
    <mergeCell ref="A15:E15"/>
    <mergeCell ref="A6:E6"/>
    <mergeCell ref="C1:E1"/>
    <mergeCell ref="C2:E2"/>
    <mergeCell ref="A3:E3"/>
    <mergeCell ref="A4:E4"/>
    <mergeCell ref="A5:E5"/>
  </mergeCells>
  <pageMargins left="1.1811023622047245" right="0.39370078740157483" top="0.78740157480314965" bottom="0.78740157480314965" header="0.31496062992125984" footer="0.31496062992125984"/>
  <pageSetup paperSize="9" scale="9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ФОТ</vt:lpstr>
      <vt:lpstr>приложение 1</vt:lpstr>
      <vt:lpstr>приложение 2</vt:lpstr>
      <vt:lpstr>приложение 3</vt:lpstr>
      <vt:lpstr>приложение 4</vt:lpstr>
      <vt:lpstr>приложение 5</vt:lpstr>
      <vt:lpstr>приложение 6</vt:lpstr>
      <vt:lpstr>ФОТ АУП</vt:lpstr>
      <vt:lpstr>Приложение 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Шевченко Наталья Александровна</dc:creator>
  <cp:lastModifiedBy>Doos</cp:lastModifiedBy>
  <cp:lastPrinted>2013-10-25T03:26:43Z</cp:lastPrinted>
  <dcterms:created xsi:type="dcterms:W3CDTF">2013-07-04T03:05:04Z</dcterms:created>
  <dcterms:modified xsi:type="dcterms:W3CDTF">2014-03-18T09:23:20Z</dcterms:modified>
</cp:coreProperties>
</file>